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DL 2014-2020\6.EDLP\M19_02 Implementación EDLP\Doc convocatoria 21\05_Baremacion\"/>
    </mc:Choice>
  </mc:AlternateContent>
  <xr:revisionPtr revIDLastSave="0" documentId="13_ncr:1_{552E1DE2-7002-4BA0-BAFE-48ABBE86F064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Baremación del proyecto" sheetId="8" r:id="rId1"/>
    <sheet name="Ref. 5ª Convocatoria" sheetId="5" state="hidden" r:id="rId2"/>
    <sheet name="Baremación Pytos" sheetId="147" state="hidden" r:id="rId3"/>
    <sheet name="Puntuación Municipios" sheetId="7" state="hidden" r:id="rId4"/>
  </sheets>
  <definedNames>
    <definedName name="_xlnm._FilterDatabase" localSheetId="0" hidden="1">'Baremación del proyecto'!$C$10:$I$63</definedName>
    <definedName name="_xlnm._FilterDatabase" localSheetId="2" hidden="1">'Baremación Pytos'!$A$1:$J$57</definedName>
    <definedName name="_xlnm.Print_Area" localSheetId="0">'Baremación del proyecto'!$A$1:$J$184</definedName>
    <definedName name="_xlnm.Print_Area" localSheetId="2">'Baremación Pytos'!$A$1:$G$57</definedName>
    <definedName name="_xlnm.Print_Titles" localSheetId="0">'Baremación del proyecto'!$1:$9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3" i="8" l="1"/>
  <c r="I38" i="8"/>
  <c r="N175" i="8"/>
  <c r="N173" i="8"/>
  <c r="N159" i="8"/>
  <c r="K159" i="8"/>
  <c r="N143" i="8"/>
  <c r="N123" i="8"/>
  <c r="N113" i="8"/>
  <c r="N36" i="8"/>
  <c r="K173" i="8"/>
  <c r="K175" i="8" s="1"/>
  <c r="H167" i="8"/>
  <c r="H165" i="8"/>
  <c r="H153" i="8"/>
  <c r="H151" i="8"/>
  <c r="H141" i="8" l="1"/>
  <c r="K36" i="8"/>
  <c r="K123" i="8"/>
  <c r="H107" i="8"/>
  <c r="H101" i="8"/>
  <c r="I33" i="8"/>
  <c r="I31" i="8"/>
  <c r="H103" i="8"/>
  <c r="N81" i="8"/>
  <c r="N75" i="8"/>
  <c r="H89" i="8"/>
  <c r="H83" i="8"/>
  <c r="I29" i="8"/>
  <c r="I27" i="8"/>
  <c r="H71" i="8"/>
  <c r="I36" i="8" l="1"/>
  <c r="B32" i="7"/>
  <c r="M32" i="7" s="1"/>
  <c r="D32" i="7" l="1"/>
  <c r="V32" i="7"/>
  <c r="O32" i="7"/>
  <c r="H32" i="7"/>
  <c r="Q32" i="7"/>
  <c r="J32" i="7"/>
  <c r="F32" i="7"/>
  <c r="T32" i="7"/>
  <c r="B31" i="7"/>
  <c r="D31" i="7" s="1"/>
  <c r="H31" i="7" l="1"/>
  <c r="O31" i="7"/>
  <c r="V31" i="7"/>
  <c r="Q31" i="7"/>
  <c r="J31" i="7"/>
  <c r="F31" i="7"/>
  <c r="M31" i="7"/>
  <c r="T31" i="7"/>
  <c r="B55" i="147"/>
  <c r="M53" i="147"/>
  <c r="M49" i="147"/>
  <c r="M46" i="147"/>
  <c r="M52" i="147"/>
  <c r="M15" i="147"/>
  <c r="M54" i="147"/>
  <c r="M25" i="147"/>
  <c r="M55" i="147"/>
  <c r="M5" i="147"/>
  <c r="M31" i="147"/>
  <c r="M12" i="147"/>
  <c r="M50" i="147"/>
  <c r="M3" i="147"/>
  <c r="M38" i="147"/>
  <c r="M48" i="147"/>
  <c r="M26" i="147"/>
  <c r="M4" i="147"/>
  <c r="M37" i="147"/>
  <c r="M24" i="147"/>
  <c r="M21" i="147"/>
  <c r="M16" i="147"/>
  <c r="M32" i="147"/>
  <c r="M47" i="147"/>
  <c r="M44" i="147"/>
  <c r="M34" i="147"/>
  <c r="M23" i="147"/>
  <c r="M29" i="147"/>
  <c r="M19" i="147"/>
  <c r="M14" i="147"/>
  <c r="M40" i="147"/>
  <c r="M39" i="147"/>
  <c r="M7" i="147"/>
  <c r="M28" i="147"/>
  <c r="M27" i="147"/>
  <c r="M36" i="147"/>
  <c r="M57" i="147"/>
  <c r="M43" i="147"/>
  <c r="M56" i="147"/>
  <c r="M51" i="147"/>
  <c r="M35" i="147"/>
  <c r="M41" i="147"/>
  <c r="M33" i="147"/>
  <c r="M22" i="147"/>
  <c r="M20" i="147"/>
  <c r="M9" i="147"/>
  <c r="M42" i="147"/>
  <c r="M17" i="147"/>
  <c r="M2" i="147"/>
  <c r="M45" i="147"/>
  <c r="M30" i="147"/>
  <c r="M13" i="147"/>
  <c r="M10" i="147"/>
  <c r="M6" i="147"/>
  <c r="M11" i="147"/>
  <c r="M18" i="147"/>
  <c r="M8" i="147"/>
  <c r="G60" i="147" l="1"/>
  <c r="F60" i="147"/>
  <c r="A53" i="147"/>
  <c r="A49" i="147"/>
  <c r="A46" i="147"/>
  <c r="A52" i="147"/>
  <c r="A15" i="147"/>
  <c r="A54" i="147"/>
  <c r="A25" i="147"/>
  <c r="A55" i="147"/>
  <c r="A5" i="147"/>
  <c r="A31" i="147"/>
  <c r="A12" i="147"/>
  <c r="A50" i="147"/>
  <c r="A3" i="147"/>
  <c r="A38" i="147"/>
  <c r="A48" i="147"/>
  <c r="A26" i="147"/>
  <c r="A4" i="147"/>
  <c r="A37" i="147"/>
  <c r="A24" i="147"/>
  <c r="A21" i="147"/>
  <c r="A16" i="147"/>
  <c r="A32" i="147"/>
  <c r="A47" i="147"/>
  <c r="A44" i="147"/>
  <c r="A34" i="147"/>
  <c r="A23" i="147"/>
  <c r="A29" i="147"/>
  <c r="A19" i="147"/>
  <c r="A14" i="147"/>
  <c r="A40" i="147"/>
  <c r="A39" i="147"/>
  <c r="A7" i="147"/>
  <c r="A28" i="147"/>
  <c r="A27" i="147"/>
  <c r="A36" i="147"/>
  <c r="A57" i="147"/>
  <c r="A43" i="147"/>
  <c r="A56" i="147"/>
  <c r="A51" i="147"/>
  <c r="A35" i="147"/>
  <c r="A41" i="147"/>
  <c r="A33" i="147"/>
  <c r="A22" i="147"/>
  <c r="A20" i="147"/>
  <c r="A9" i="147"/>
  <c r="A42" i="147"/>
  <c r="A17" i="147"/>
  <c r="A2" i="147"/>
  <c r="A45" i="147"/>
  <c r="A30" i="147"/>
  <c r="A13" i="147"/>
  <c r="A10" i="147"/>
  <c r="A6" i="147"/>
  <c r="A11" i="147"/>
  <c r="A18" i="147"/>
  <c r="A8" i="147"/>
  <c r="C53" i="147"/>
  <c r="B53" i="147"/>
  <c r="C49" i="147"/>
  <c r="B49" i="147"/>
  <c r="C46" i="147"/>
  <c r="B46" i="147"/>
  <c r="D52" i="147"/>
  <c r="C52" i="147"/>
  <c r="B52" i="147"/>
  <c r="C15" i="147"/>
  <c r="B15" i="147"/>
  <c r="C54" i="147"/>
  <c r="B54" i="147"/>
  <c r="C25" i="147"/>
  <c r="B25" i="147"/>
  <c r="C55" i="147"/>
  <c r="D5" i="147"/>
  <c r="C5" i="147"/>
  <c r="B5" i="147"/>
  <c r="C31" i="147"/>
  <c r="B31" i="147"/>
  <c r="D12" i="147"/>
  <c r="C12" i="147"/>
  <c r="B12" i="147"/>
  <c r="C50" i="147"/>
  <c r="B50" i="147"/>
  <c r="D3" i="147"/>
  <c r="C3" i="147"/>
  <c r="B3" i="147"/>
  <c r="C38" i="147"/>
  <c r="B38" i="147"/>
  <c r="C48" i="147"/>
  <c r="B48" i="147"/>
  <c r="C26" i="147"/>
  <c r="B26" i="147"/>
  <c r="D4" i="147"/>
  <c r="C4" i="147"/>
  <c r="B4" i="147"/>
  <c r="C37" i="147"/>
  <c r="B37" i="147"/>
  <c r="C24" i="147"/>
  <c r="B24" i="147"/>
  <c r="C21" i="147"/>
  <c r="B21" i="147"/>
  <c r="C16" i="147"/>
  <c r="B16" i="147"/>
  <c r="C32" i="147"/>
  <c r="B32" i="147"/>
  <c r="C47" i="147"/>
  <c r="B47" i="147"/>
  <c r="C44" i="147"/>
  <c r="B44" i="147"/>
  <c r="C34" i="147"/>
  <c r="B34" i="147"/>
  <c r="C23" i="147"/>
  <c r="B23" i="147"/>
  <c r="C29" i="147"/>
  <c r="B29" i="147"/>
  <c r="C19" i="147"/>
  <c r="B19" i="147"/>
  <c r="C14" i="147"/>
  <c r="B14" i="147"/>
  <c r="C40" i="147"/>
  <c r="B40" i="147"/>
  <c r="C39" i="147"/>
  <c r="B39" i="147"/>
  <c r="D7" i="147"/>
  <c r="C7" i="147"/>
  <c r="B7" i="147"/>
  <c r="C28" i="147"/>
  <c r="B28" i="147"/>
  <c r="C27" i="147"/>
  <c r="B27" i="147"/>
  <c r="C36" i="147"/>
  <c r="B36" i="147"/>
  <c r="C57" i="147"/>
  <c r="B57" i="147"/>
  <c r="C43" i="147"/>
  <c r="B43" i="147"/>
  <c r="C56" i="147"/>
  <c r="B56" i="147"/>
  <c r="C51" i="147"/>
  <c r="B51" i="147"/>
  <c r="C35" i="147"/>
  <c r="B35" i="147"/>
  <c r="C41" i="147"/>
  <c r="B41" i="147"/>
  <c r="C33" i="147"/>
  <c r="B33" i="147"/>
  <c r="C22" i="147"/>
  <c r="B22" i="147"/>
  <c r="C20" i="147"/>
  <c r="B20" i="147"/>
  <c r="C9" i="147"/>
  <c r="B9" i="147"/>
  <c r="C42" i="147"/>
  <c r="B42" i="147"/>
  <c r="C17" i="147"/>
  <c r="B17" i="147"/>
  <c r="C2" i="147"/>
  <c r="B2" i="147"/>
  <c r="C45" i="147"/>
  <c r="B45" i="147"/>
  <c r="C30" i="147"/>
  <c r="B30" i="147"/>
  <c r="C13" i="147"/>
  <c r="B13" i="147"/>
  <c r="C10" i="147"/>
  <c r="B10" i="147"/>
  <c r="C6" i="147"/>
  <c r="B6" i="147"/>
  <c r="C11" i="147"/>
  <c r="B11" i="147"/>
  <c r="C18" i="147"/>
  <c r="B18" i="147"/>
  <c r="C8" i="147"/>
  <c r="B8" i="147"/>
  <c r="E46" i="147" l="1"/>
  <c r="E15" i="147"/>
  <c r="E49" i="147"/>
  <c r="E52" i="147"/>
  <c r="E5" i="147" l="1"/>
  <c r="E25" i="147"/>
  <c r="K143" i="8"/>
  <c r="N87" i="8"/>
  <c r="N23" i="8"/>
  <c r="K23" i="8"/>
  <c r="K113" i="8"/>
  <c r="K91" i="8"/>
  <c r="N91" i="8"/>
  <c r="K93" i="8" l="1"/>
  <c r="E9" i="147"/>
  <c r="E24" i="147"/>
  <c r="E41" i="147"/>
  <c r="E39" i="147"/>
  <c r="E48" i="147"/>
  <c r="E45" i="147"/>
  <c r="E42" i="147"/>
  <c r="K38" i="8"/>
  <c r="E47" i="147"/>
  <c r="N38" i="8"/>
  <c r="E12" i="147"/>
  <c r="E38" i="147"/>
  <c r="E33" i="147"/>
  <c r="E2" i="147"/>
  <c r="E28" i="147"/>
  <c r="E17" i="147"/>
  <c r="E13" i="147"/>
  <c r="E11" i="147"/>
  <c r="E18" i="147"/>
  <c r="E4" i="147"/>
  <c r="E31" i="147"/>
  <c r="E37" i="147"/>
  <c r="E22" i="147"/>
  <c r="H171" i="8"/>
  <c r="H169" i="8"/>
  <c r="H163" i="8"/>
  <c r="H161" i="8"/>
  <c r="H157" i="8"/>
  <c r="H155" i="8"/>
  <c r="H149" i="8"/>
  <c r="H147" i="8"/>
  <c r="H145" i="8"/>
  <c r="H139" i="8"/>
  <c r="H137" i="8"/>
  <c r="H135" i="8"/>
  <c r="H133" i="8"/>
  <c r="H131" i="8"/>
  <c r="H129" i="8"/>
  <c r="H127" i="8"/>
  <c r="H125" i="8"/>
  <c r="H121" i="8"/>
  <c r="H119" i="8"/>
  <c r="H117" i="8"/>
  <c r="H111" i="8"/>
  <c r="H109" i="8"/>
  <c r="H105" i="8"/>
  <c r="H99" i="8"/>
  <c r="H97" i="8"/>
  <c r="I91" i="8"/>
  <c r="H85" i="8"/>
  <c r="I87" i="8" s="1"/>
  <c r="H79" i="8"/>
  <c r="H77" i="8"/>
  <c r="H73" i="8"/>
  <c r="I75" i="8" s="1"/>
  <c r="H63" i="8"/>
  <c r="H61" i="8"/>
  <c r="H57" i="8"/>
  <c r="H55" i="8"/>
  <c r="H53" i="8"/>
  <c r="H49" i="8"/>
  <c r="H47" i="8"/>
  <c r="H45" i="8"/>
  <c r="H43" i="8"/>
  <c r="I21" i="8"/>
  <c r="I19" i="8"/>
  <c r="I17" i="8"/>
  <c r="I15" i="8"/>
  <c r="I23" i="8" l="1"/>
  <c r="I143" i="8"/>
  <c r="I159" i="8"/>
  <c r="I123" i="8"/>
  <c r="I81" i="8"/>
  <c r="E34" i="147"/>
  <c r="E43" i="147"/>
  <c r="E36" i="147"/>
  <c r="E10" i="147"/>
  <c r="E6" i="147"/>
  <c r="E27" i="147"/>
  <c r="E35" i="147"/>
  <c r="E32" i="147"/>
  <c r="E29" i="147"/>
  <c r="E14" i="147"/>
  <c r="E23" i="147"/>
  <c r="E40" i="147"/>
  <c r="E16" i="147"/>
  <c r="E26" i="147"/>
  <c r="E51" i="147"/>
  <c r="E19" i="147"/>
  <c r="E20" i="147"/>
  <c r="E7" i="147"/>
  <c r="I173" i="8"/>
  <c r="E30" i="147"/>
  <c r="E21" i="147"/>
  <c r="I113" i="8"/>
  <c r="N47" i="8"/>
  <c r="K47" i="8"/>
  <c r="K53" i="8"/>
  <c r="N53" i="8"/>
  <c r="N57" i="8"/>
  <c r="K57" i="8"/>
  <c r="N63" i="8"/>
  <c r="K63" i="8"/>
  <c r="N43" i="8"/>
  <c r="K43" i="8"/>
  <c r="N45" i="8"/>
  <c r="K45" i="8"/>
  <c r="N49" i="8"/>
  <c r="K49" i="8"/>
  <c r="K55" i="8"/>
  <c r="N55" i="8"/>
  <c r="N61" i="8"/>
  <c r="K61" i="8"/>
  <c r="I65" i="8"/>
  <c r="I51" i="8"/>
  <c r="I59" i="8"/>
  <c r="I175" i="8" l="1"/>
  <c r="N65" i="8"/>
  <c r="K65" i="8"/>
  <c r="I93" i="8"/>
  <c r="K51" i="8"/>
  <c r="N59" i="8"/>
  <c r="N51" i="8"/>
  <c r="K59" i="8"/>
  <c r="N67" i="8" l="1"/>
  <c r="N179" i="8" s="1"/>
  <c r="K67" i="8"/>
  <c r="W33" i="7"/>
  <c r="R33" i="7"/>
  <c r="K33" i="7"/>
  <c r="V30" i="7"/>
  <c r="T30" i="7"/>
  <c r="Q30" i="7"/>
  <c r="O30" i="7"/>
  <c r="M30" i="7"/>
  <c r="J30" i="7"/>
  <c r="H30" i="7"/>
  <c r="F30" i="7"/>
  <c r="D30" i="7"/>
  <c r="W29" i="7"/>
  <c r="R29" i="7"/>
  <c r="K29" i="7"/>
  <c r="W28" i="7"/>
  <c r="R28" i="7"/>
  <c r="K28" i="7"/>
  <c r="W27" i="7"/>
  <c r="R27" i="7"/>
  <c r="K27" i="7"/>
  <c r="W26" i="7"/>
  <c r="R26" i="7"/>
  <c r="K26" i="7"/>
  <c r="W25" i="7"/>
  <c r="R25" i="7"/>
  <c r="K25" i="7"/>
  <c r="W24" i="7"/>
  <c r="R24" i="7"/>
  <c r="K24" i="7"/>
  <c r="W23" i="7"/>
  <c r="R23" i="7"/>
  <c r="K23" i="7"/>
  <c r="W22" i="7"/>
  <c r="R22" i="7"/>
  <c r="K22" i="7"/>
  <c r="W21" i="7"/>
  <c r="R21" i="7"/>
  <c r="K21" i="7"/>
  <c r="W20" i="7"/>
  <c r="R20" i="7"/>
  <c r="K20" i="7"/>
  <c r="W19" i="7"/>
  <c r="R19" i="7"/>
  <c r="K19" i="7"/>
  <c r="W18" i="7"/>
  <c r="R18" i="7"/>
  <c r="K18" i="7"/>
  <c r="W17" i="7"/>
  <c r="R17" i="7"/>
  <c r="K17" i="7"/>
  <c r="W16" i="7"/>
  <c r="R16" i="7"/>
  <c r="K16" i="7"/>
  <c r="W15" i="7"/>
  <c r="R15" i="7"/>
  <c r="K15" i="7"/>
  <c r="W14" i="7"/>
  <c r="R14" i="7"/>
  <c r="K14" i="7"/>
  <c r="W13" i="7"/>
  <c r="R13" i="7"/>
  <c r="K13" i="7"/>
  <c r="W12" i="7"/>
  <c r="R12" i="7"/>
  <c r="K12" i="7"/>
  <c r="W11" i="7"/>
  <c r="R11" i="7"/>
  <c r="K11" i="7"/>
  <c r="W10" i="7"/>
  <c r="W31" i="7" s="1"/>
  <c r="R10" i="7"/>
  <c r="R31" i="7" s="1"/>
  <c r="K10" i="7"/>
  <c r="K31" i="7" s="1"/>
  <c r="W9" i="7"/>
  <c r="R9" i="7"/>
  <c r="K9" i="7"/>
  <c r="W8" i="7"/>
  <c r="R8" i="7"/>
  <c r="K8" i="7"/>
  <c r="W7" i="7"/>
  <c r="R7" i="7"/>
  <c r="K7" i="7"/>
  <c r="W6" i="7"/>
  <c r="R6" i="7"/>
  <c r="K6" i="7"/>
  <c r="W5" i="7"/>
  <c r="R5" i="7"/>
  <c r="K5" i="7"/>
  <c r="W4" i="7"/>
  <c r="R4" i="7"/>
  <c r="K4" i="7"/>
  <c r="W3" i="7"/>
  <c r="R3" i="7"/>
  <c r="K3" i="7"/>
  <c r="K179" i="8" l="1"/>
  <c r="E8" i="147" s="1"/>
  <c r="R32" i="7"/>
  <c r="K32" i="7"/>
  <c r="W32" i="7"/>
  <c r="W30" i="7"/>
  <c r="R30" i="7"/>
  <c r="X7" i="7"/>
  <c r="X11" i="7"/>
  <c r="X15" i="7"/>
  <c r="X19" i="7"/>
  <c r="X23" i="7"/>
  <c r="X27" i="7"/>
  <c r="X6" i="7"/>
  <c r="X10" i="7"/>
  <c r="X14" i="7"/>
  <c r="X18" i="7"/>
  <c r="X22" i="7"/>
  <c r="X26" i="7"/>
  <c r="K30" i="7"/>
  <c r="X5" i="7"/>
  <c r="X9" i="7"/>
  <c r="X13" i="7"/>
  <c r="X17" i="7"/>
  <c r="X32" i="7" s="1"/>
  <c r="X21" i="7"/>
  <c r="X25" i="7"/>
  <c r="X29" i="7"/>
  <c r="X4" i="7"/>
  <c r="X8" i="7"/>
  <c r="X12" i="7"/>
  <c r="X16" i="7"/>
  <c r="X20" i="7"/>
  <c r="X24" i="7"/>
  <c r="X28" i="7"/>
  <c r="X33" i="7"/>
  <c r="X3" i="7"/>
  <c r="X31" i="7" l="1"/>
  <c r="Y30" i="7"/>
  <c r="X30" i="7"/>
  <c r="W32" i="5"/>
  <c r="R32" i="5"/>
  <c r="K32" i="5"/>
  <c r="V30" i="5"/>
  <c r="T30" i="5"/>
  <c r="Q30" i="5"/>
  <c r="O30" i="5"/>
  <c r="M30" i="5"/>
  <c r="J30" i="5"/>
  <c r="H30" i="5"/>
  <c r="F30" i="5"/>
  <c r="D30" i="5"/>
  <c r="W29" i="5"/>
  <c r="R29" i="5"/>
  <c r="K29" i="5"/>
  <c r="W28" i="5"/>
  <c r="R28" i="5"/>
  <c r="K28" i="5"/>
  <c r="W27" i="5"/>
  <c r="R27" i="5"/>
  <c r="K27" i="5"/>
  <c r="W26" i="5"/>
  <c r="R26" i="5"/>
  <c r="K26" i="5"/>
  <c r="W25" i="5"/>
  <c r="R25" i="5"/>
  <c r="K25" i="5"/>
  <c r="W24" i="5"/>
  <c r="R24" i="5"/>
  <c r="K24" i="5"/>
  <c r="W23" i="5"/>
  <c r="R23" i="5"/>
  <c r="K23" i="5"/>
  <c r="W22" i="5"/>
  <c r="R22" i="5"/>
  <c r="K22" i="5"/>
  <c r="W21" i="5"/>
  <c r="R21" i="5"/>
  <c r="K21" i="5"/>
  <c r="W20" i="5"/>
  <c r="R20" i="5"/>
  <c r="K20" i="5"/>
  <c r="W19" i="5"/>
  <c r="R19" i="5"/>
  <c r="K19" i="5"/>
  <c r="W18" i="5"/>
  <c r="R18" i="5"/>
  <c r="K18" i="5"/>
  <c r="W17" i="5"/>
  <c r="R17" i="5"/>
  <c r="K17" i="5"/>
  <c r="W16" i="5"/>
  <c r="R16" i="5"/>
  <c r="K16" i="5"/>
  <c r="W15" i="5"/>
  <c r="R15" i="5"/>
  <c r="K15" i="5"/>
  <c r="W14" i="5"/>
  <c r="R14" i="5"/>
  <c r="K14" i="5"/>
  <c r="W13" i="5"/>
  <c r="R13" i="5"/>
  <c r="K13" i="5"/>
  <c r="W12" i="5"/>
  <c r="R12" i="5"/>
  <c r="K12" i="5"/>
  <c r="W11" i="5"/>
  <c r="R11" i="5"/>
  <c r="K11" i="5"/>
  <c r="W10" i="5"/>
  <c r="R10" i="5"/>
  <c r="K10" i="5"/>
  <c r="W9" i="5"/>
  <c r="R9" i="5"/>
  <c r="K9" i="5"/>
  <c r="W8" i="5"/>
  <c r="R8" i="5"/>
  <c r="K8" i="5"/>
  <c r="W7" i="5"/>
  <c r="R7" i="5"/>
  <c r="K7" i="5"/>
  <c r="W6" i="5"/>
  <c r="R6" i="5"/>
  <c r="K6" i="5"/>
  <c r="W5" i="5"/>
  <c r="R5" i="5"/>
  <c r="K5" i="5"/>
  <c r="W4" i="5"/>
  <c r="R4" i="5"/>
  <c r="K4" i="5"/>
  <c r="W3" i="5"/>
  <c r="R3" i="5"/>
  <c r="K3" i="5"/>
  <c r="K30" i="5" l="1"/>
  <c r="W30" i="5"/>
  <c r="X4" i="5"/>
  <c r="X6" i="5"/>
  <c r="X8" i="5"/>
  <c r="L55" i="147" s="1"/>
  <c r="X10" i="5"/>
  <c r="X12" i="5"/>
  <c r="L5" i="147" s="1"/>
  <c r="X14" i="5"/>
  <c r="X16" i="5"/>
  <c r="L15" i="147" s="1"/>
  <c r="X18" i="5"/>
  <c r="X20" i="5"/>
  <c r="X22" i="5"/>
  <c r="X24" i="5"/>
  <c r="X26" i="5"/>
  <c r="X28" i="5"/>
  <c r="R30" i="5"/>
  <c r="X5" i="5"/>
  <c r="X7" i="5"/>
  <c r="X9" i="5"/>
  <c r="X11" i="5"/>
  <c r="X13" i="5"/>
  <c r="X15" i="5"/>
  <c r="X17" i="5"/>
  <c r="X19" i="5"/>
  <c r="X21" i="5"/>
  <c r="X23" i="5"/>
  <c r="X25" i="5"/>
  <c r="X27" i="5"/>
  <c r="X29" i="5"/>
  <c r="L52" i="147" s="1"/>
  <c r="X32" i="5"/>
  <c r="X3" i="5"/>
  <c r="L53" i="147" l="1"/>
  <c r="L54" i="147"/>
  <c r="L25" i="147"/>
  <c r="L46" i="147"/>
  <c r="L49" i="147"/>
  <c r="I67" i="8"/>
  <c r="I179" i="8" s="1"/>
  <c r="L8" i="147" s="1"/>
  <c r="L12" i="147"/>
  <c r="L50" i="147"/>
  <c r="L26" i="147"/>
  <c r="L4" i="147"/>
  <c r="L24" i="147"/>
  <c r="L21" i="147"/>
  <c r="L16" i="147"/>
  <c r="L23" i="147"/>
  <c r="L19" i="147"/>
  <c r="L39" i="147"/>
  <c r="L31" i="147"/>
  <c r="L38" i="147"/>
  <c r="L48" i="147"/>
  <c r="L37" i="147"/>
  <c r="L32" i="147"/>
  <c r="L47" i="147"/>
  <c r="L34" i="147"/>
  <c r="L29" i="147"/>
  <c r="L14" i="147"/>
  <c r="L40" i="147"/>
  <c r="L28" i="147"/>
  <c r="L27" i="147"/>
  <c r="L43" i="147"/>
  <c r="L33" i="147"/>
  <c r="L22" i="147"/>
  <c r="L13" i="147"/>
  <c r="L17" i="147"/>
  <c r="L7" i="147"/>
  <c r="L36" i="147"/>
  <c r="L57" i="147"/>
  <c r="L56" i="147"/>
  <c r="L51" i="147"/>
  <c r="L35" i="147"/>
  <c r="L41" i="147"/>
  <c r="L20" i="147"/>
  <c r="L9" i="147"/>
  <c r="L42" i="147"/>
  <c r="L45" i="147"/>
  <c r="L30" i="147"/>
  <c r="L10" i="147"/>
  <c r="L6" i="147"/>
  <c r="L11" i="147"/>
  <c r="L18" i="147"/>
  <c r="L2" i="147"/>
  <c r="X30" i="5"/>
  <c r="L44" i="147" s="1"/>
  <c r="L3" i="147" l="1"/>
  <c r="Y30" i="5"/>
  <c r="E44" i="147" l="1"/>
  <c r="E3" i="147"/>
</calcChain>
</file>

<file path=xl/sharedStrings.xml><?xml version="1.0" encoding="utf-8"?>
<sst xmlns="http://schemas.openxmlformats.org/spreadsheetml/2006/main" count="629" uniqueCount="334">
  <si>
    <t>Criterio</t>
  </si>
  <si>
    <t>Creación de empleo</t>
  </si>
  <si>
    <t>Mantenimiento de empleo</t>
  </si>
  <si>
    <t>Puntuación máxima por Criterio</t>
  </si>
  <si>
    <t>3 puntos</t>
  </si>
  <si>
    <t>2 puntos</t>
  </si>
  <si>
    <t>1 punto</t>
  </si>
  <si>
    <t>Indicadores del proyecto (Unidades)</t>
  </si>
  <si>
    <t>Total Puntuación subcriterio:</t>
  </si>
  <si>
    <t>Densidad de población, cálculo por término municipal</t>
  </si>
  <si>
    <t>Municipios</t>
  </si>
  <si>
    <t>Población</t>
  </si>
  <si>
    <t>TOTAL Caract. Naturales</t>
  </si>
  <si>
    <t>TOTAL Caract. Económicas</t>
  </si>
  <si>
    <t>TOTAL Calificación del Territorio</t>
  </si>
  <si>
    <t>Castejón</t>
  </si>
  <si>
    <t>Milagro</t>
  </si>
  <si>
    <t>Villafranca</t>
  </si>
  <si>
    <t>Valtierra</t>
  </si>
  <si>
    <t>Arguedas</t>
  </si>
  <si>
    <t>Cadreita</t>
  </si>
  <si>
    <t>Corella</t>
  </si>
  <si>
    <t>Cintruénigo</t>
  </si>
  <si>
    <t>Fitero</t>
  </si>
  <si>
    <t>Ablitas</t>
  </si>
  <si>
    <t>Cascante</t>
  </si>
  <si>
    <t>Barillas</t>
  </si>
  <si>
    <t>Monteagudo</t>
  </si>
  <si>
    <t>Tulebras</t>
  </si>
  <si>
    <t>Ribaforada</t>
  </si>
  <si>
    <t>Cortes</t>
  </si>
  <si>
    <t>Fustiñana</t>
  </si>
  <si>
    <t>Buñuel</t>
  </si>
  <si>
    <t>Cabanillas</t>
  </si>
  <si>
    <t>Tudela</t>
  </si>
  <si>
    <t>Murchante</t>
  </si>
  <si>
    <t>Fontellas</t>
  </si>
  <si>
    <t>Peralta</t>
  </si>
  <si>
    <t>Marcilla</t>
  </si>
  <si>
    <t>Falces</t>
  </si>
  <si>
    <t>Funes</t>
  </si>
  <si>
    <t>Azagra</t>
  </si>
  <si>
    <t>Tendencia poblacional, cálculo por término municipal</t>
  </si>
  <si>
    <t>Envejecimiento de la población, cálculo por término municipal</t>
  </si>
  <si>
    <t>Inmigración, cálculo por término municipal</t>
  </si>
  <si>
    <t>Características sociodemográficas</t>
  </si>
  <si>
    <t>Características naturales y ambientales</t>
  </si>
  <si>
    <t>Características económicas</t>
  </si>
  <si>
    <t>Grado de limitaciones naturales</t>
  </si>
  <si>
    <t>Aislamiento</t>
  </si>
  <si>
    <t xml:space="preserve">Espacios naturales protegidos </t>
  </si>
  <si>
    <t>Tasa de paro</t>
  </si>
  <si>
    <t>Puestos de trabajo por cada 100 habitantes</t>
  </si>
  <si>
    <t>6 puntos</t>
  </si>
  <si>
    <t>4 puntos</t>
  </si>
  <si>
    <t>Localidad:</t>
  </si>
  <si>
    <t>Título:</t>
  </si>
  <si>
    <t>Promotor</t>
  </si>
  <si>
    <t>PUNTUACIÓN TOTAL CALIFICACIÓN TERRITORIO POR LOCALIDADES</t>
  </si>
  <si>
    <t>Densidad de
 Población 2013 (INE 2013)</t>
  </si>
  <si>
    <t>PUNT,(1)</t>
  </si>
  <si>
    <t>Tendencia poblacional 2000-2013</t>
  </si>
  <si>
    <t>PUNT,(2)</t>
  </si>
  <si>
    <t>Envejecimiento % &gt;59s/total población (INE2013)</t>
  </si>
  <si>
    <t>PUNT,(3)</t>
  </si>
  <si>
    <t>Inmigración % Población Extranjera sobre total</t>
  </si>
  <si>
    <t>PUNT,(4)</t>
  </si>
  <si>
    <t>Grado Limitaciones Naturales (4)</t>
  </si>
  <si>
    <t>Espacios Naturales Protegidos</t>
  </si>
  <si>
    <t>Tasa de Paro</t>
  </si>
  <si>
    <t>Puestos de trabajo por 100 Habitantes</t>
  </si>
  <si>
    <t>Puntuación Total Creación y Mantenimiento de Empleo</t>
  </si>
  <si>
    <t>Puntuación máxima subcriterio 5 puntos</t>
  </si>
  <si>
    <t>Puntuación máxima subcriterio 10 puntos</t>
  </si>
  <si>
    <t>Puntuación Total Calificación del Territorio</t>
  </si>
  <si>
    <t xml:space="preserve">Edad. Presencia de jóvenes </t>
  </si>
  <si>
    <t>Condición de la entidad Beneficiaria</t>
  </si>
  <si>
    <t>Edad/Presencia de jóvenes</t>
  </si>
  <si>
    <t>Condición de la persona/entidad beneficiaria</t>
  </si>
  <si>
    <t>Entidades Públicas</t>
  </si>
  <si>
    <t>Porcentaje de jóvenes en Órgano de Gobierno</t>
  </si>
  <si>
    <t>El proyecto Afecta de forma directa a jóvenes</t>
  </si>
  <si>
    <t>Sí</t>
  </si>
  <si>
    <t>No</t>
  </si>
  <si>
    <t>Género/Presencia de mujeres</t>
  </si>
  <si>
    <t>Porcentaje de mujeres en Órgano de Gobierno</t>
  </si>
  <si>
    <t>El proyecto Afecta de forma directa a mujeres</t>
  </si>
  <si>
    <t>Género. Presencia de mujeres</t>
  </si>
  <si>
    <t>Condición de mujer de la persona o entidad solicitante</t>
  </si>
  <si>
    <t>Colectivos Desfavorecidos</t>
  </si>
  <si>
    <t>Condición de persona o entidad solicitante desfavorecida</t>
  </si>
  <si>
    <t>Puntuación Total Condición de la entidad beneficiaria</t>
  </si>
  <si>
    <t>Adhesión</t>
  </si>
  <si>
    <t>Impacto socioeconómico del proyecto</t>
  </si>
  <si>
    <t>No Adhesión Asociación</t>
  </si>
  <si>
    <t>No Agrupación</t>
  </si>
  <si>
    <t>Alcance y Plan de difusión</t>
  </si>
  <si>
    <t>plan difusión</t>
  </si>
  <si>
    <t>Puntuación Total Impacto socioeconómico</t>
  </si>
  <si>
    <t>Impacto medioambiental y sociocultural</t>
  </si>
  <si>
    <t>Impacto positivo para el medioambiente</t>
  </si>
  <si>
    <t>No procede</t>
  </si>
  <si>
    <t>Imparto positivo para el medioambiente</t>
  </si>
  <si>
    <t>Puntuación Total Impacto medioambiental y sociocultural del proyecto</t>
  </si>
  <si>
    <t>Aprobado</t>
  </si>
  <si>
    <t>Denegado</t>
  </si>
  <si>
    <t>No Convenio</t>
  </si>
  <si>
    <t>No Mujer</t>
  </si>
  <si>
    <t>Edad/Presencia de colectivo desfavorecido</t>
  </si>
  <si>
    <t>Porcentaje decolectivo desfavorecido en Órgano de Gobierno</t>
  </si>
  <si>
    <t>El proyecto Afecta de forma directa a colectivo desfavorecido</t>
  </si>
  <si>
    <t>NIF/CIF:</t>
  </si>
  <si>
    <t>Nº de Expediente</t>
  </si>
  <si>
    <t>Tipo de proyecto</t>
  </si>
  <si>
    <t>Proyecto Productivo</t>
  </si>
  <si>
    <t>Proyecto No productivo Ayuntamiento</t>
  </si>
  <si>
    <t>Proyecto No productivo otros (Asociaciones, Fundaciones…)</t>
  </si>
  <si>
    <t>Formativo</t>
  </si>
  <si>
    <t>Ayudas para la Implementación de EDL del Programa de Desarrollo Rural de la Comunidad Foral de Navarra 2014-2020</t>
  </si>
  <si>
    <t>BAREMACIÓN</t>
  </si>
  <si>
    <t>Grupo de Acción Local Consorcio EDER - Ribera de Navarra</t>
  </si>
  <si>
    <t xml:space="preserve">Puntuación Total del proyecto </t>
  </si>
  <si>
    <t>Datos Solicitante</t>
  </si>
  <si>
    <t>PUNTUACION TOTAL</t>
  </si>
  <si>
    <t>Aislamiento Kms.</t>
  </si>
  <si>
    <t>Media Ribera</t>
  </si>
  <si>
    <t>Puntuación  por Criterio</t>
  </si>
  <si>
    <t>Si</t>
  </si>
  <si>
    <t>Sector prioritario</t>
  </si>
  <si>
    <t>Sector castigado</t>
  </si>
  <si>
    <t>0,50 puntos</t>
  </si>
  <si>
    <t>1,50 puntos</t>
  </si>
  <si>
    <t>Puntuación máxima criterio 20 puntos</t>
  </si>
  <si>
    <t>NOVEDAD DEL SOLICITANTE</t>
  </si>
  <si>
    <t>¿Bª ayuda en la última convocatoria?</t>
  </si>
  <si>
    <t>Novedad Solicitante</t>
  </si>
  <si>
    <t>Nº de Adhesiones/Creación a Asociación</t>
  </si>
  <si>
    <t>Pertenece a sectores prioritarios</t>
  </si>
  <si>
    <t>Carácter Asociativo</t>
  </si>
  <si>
    <t>Entidad Perteneciente a Consorcio EDER</t>
  </si>
  <si>
    <t>Eª de economía social, fundación, Asociación, Mancomunidad y otras agrupaciones de EELL</t>
  </si>
  <si>
    <r>
      <rPr>
        <b/>
        <sz val="11"/>
        <color theme="1"/>
        <rFont val="Calibri"/>
        <family val="2"/>
        <scheme val="minor"/>
      </rPr>
      <t>No p</t>
    </r>
    <r>
      <rPr>
        <sz val="11"/>
        <color theme="1"/>
        <rFont val="Calibri"/>
        <family val="2"/>
        <scheme val="minor"/>
      </rPr>
      <t>ertenece a sectores prioritarios</t>
    </r>
  </si>
  <si>
    <t>Puntuación máxima criterio 5 puntos</t>
  </si>
  <si>
    <t>Carácter asociativo de la persona/entidad promotora</t>
  </si>
  <si>
    <t>Colaboración intersectorial</t>
  </si>
  <si>
    <t>Valorar el carácter colaborador intersectorial</t>
  </si>
  <si>
    <t>No colaboración</t>
  </si>
  <si>
    <t>Promoción Colaborativa</t>
  </si>
  <si>
    <t>4 participantes o más</t>
  </si>
  <si>
    <t>3 participantes</t>
  </si>
  <si>
    <t>2 participantes</t>
  </si>
  <si>
    <t xml:space="preserve">No Difusión </t>
  </si>
  <si>
    <t>Desarrollo Local Participativo</t>
  </si>
  <si>
    <t>Desarrollo local participativo</t>
  </si>
  <si>
    <t>% de inversión</t>
  </si>
  <si>
    <t>Reducción consumo y/o ahorro de energía final &gt; 15%</t>
  </si>
  <si>
    <t xml:space="preserve">Mitigación del cambio climático. </t>
  </si>
  <si>
    <t>Cambio energía fósil a verde?</t>
  </si>
  <si>
    <t>Mitigación cambio climatico</t>
  </si>
  <si>
    <t>% inv. Zona natura 2000</t>
  </si>
  <si>
    <t>≤</t>
  </si>
  <si>
    <t>≥</t>
  </si>
  <si>
    <t>valorización residuos</t>
  </si>
  <si>
    <t>Reducción en núcleos población</t>
  </si>
  <si>
    <t>No Reducción</t>
  </si>
  <si>
    <t>Mejora y eficiencia en consumo hídrico de las infraestructuras de abastecimiento urbano, riegos y saneamiento urbano</t>
  </si>
  <si>
    <t>Mejora y eficiencia en el consumo hídrico de los procesos de producción industrial</t>
  </si>
  <si>
    <t>Mejora y eficiencia hídrica</t>
  </si>
  <si>
    <t>Restauración ambiental</t>
  </si>
  <si>
    <t>No mejora ni eficiencia hídrica</t>
  </si>
  <si>
    <t>Impacto Social</t>
  </si>
  <si>
    <t>Inversiones en rehabilitación catalogados</t>
  </si>
  <si>
    <t>inversiones destinadas a rehailitación con necesidad justificada</t>
  </si>
  <si>
    <t>Inversión en espacios públicos</t>
  </si>
  <si>
    <t>Patrimonio cultural</t>
  </si>
  <si>
    <t>Puesta a disposición nuevos productos culturales</t>
  </si>
  <si>
    <t>certámenes</t>
  </si>
  <si>
    <t>Convocatoria/certámenes de dimensión territorio GAL</t>
  </si>
  <si>
    <t xml:space="preserve">Convocatoria/certámenes de dimensión nacional y/o internacional </t>
  </si>
  <si>
    <t>No Procede</t>
  </si>
  <si>
    <t>5 puntos</t>
  </si>
  <si>
    <t>Sectores Específicos</t>
  </si>
  <si>
    <t>Ámbito Local</t>
  </si>
  <si>
    <t>Puntuación mínima para ser subvencionable: 25 puntos para  proyectos No Productivo y 30 puntos para proyectos productivos</t>
  </si>
  <si>
    <t>Zona Desfavorecida</t>
  </si>
  <si>
    <t>8 puntos</t>
  </si>
  <si>
    <t>Puntuación del  proyecto</t>
  </si>
  <si>
    <t>Persona física</t>
  </si>
  <si>
    <t xml:space="preserve">Entidades privadas </t>
  </si>
  <si>
    <t>Convenio: 2 participantes</t>
  </si>
  <si>
    <t>Creación Nueva Empresa</t>
  </si>
  <si>
    <t>Empresa de Nueva Creación</t>
  </si>
  <si>
    <t>Empresa de Nueva Creación: No</t>
  </si>
  <si>
    <t>Difusión en medios gráficos y/o audiovisuales de ámbito comarcal</t>
  </si>
  <si>
    <t>Difusión en Pág. Web y al menos una red social</t>
  </si>
  <si>
    <t>Difusión en Pág. Web + RRSS + medios gráficos y/o audiovisuales de ámbito comarcal</t>
  </si>
  <si>
    <r>
      <t xml:space="preserve">Superficie Actuación </t>
    </r>
    <r>
      <rPr>
        <sz val="11"/>
        <color theme="1"/>
        <rFont val="Calibri"/>
        <family val="2"/>
      </rPr>
      <t>≥ 2 Ha</t>
    </r>
  </si>
  <si>
    <t>Mejora y eficiencia en el consumo hídrico de las infraestructuras agrícolas de riego y saneamiento rural</t>
  </si>
  <si>
    <t>Superficie de actuación ≥ 2 Ha</t>
  </si>
  <si>
    <t>Restauración ambiental en espacios públicos degradados</t>
  </si>
  <si>
    <t>Restauración ambiental en instalaciones y espacios industriales degradados</t>
  </si>
  <si>
    <t>Proyectos de Atención a sectores específicos de población (infancia, juventud y/o tercera edad)</t>
  </si>
  <si>
    <t>Ámbito Supramunicipal (2 o más municipios)</t>
  </si>
  <si>
    <t xml:space="preserve">D) Inversiones en el patrimonio cultural (material e inmaterial objeto de la ayuda) para su preservación, mantenimiento y divulgación:           </t>
  </si>
  <si>
    <t>Pertenece a sectores prioritarios/castigados</t>
  </si>
  <si>
    <t>Otros</t>
  </si>
  <si>
    <t>No Desfavorecido/a</t>
  </si>
  <si>
    <t>Creación Nueva Asociación: Pertenece a sectores prioritarios y/o castigados</t>
  </si>
  <si>
    <r>
      <t xml:space="preserve">Creación Nueva Asociación: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 Pertenece a sectores prioritarios y/o castigados</t>
    </r>
  </si>
  <si>
    <t>Pertenece o justifica adhesión a Asociación: Pertenece a sectores prioritarios y/o castigados</t>
  </si>
  <si>
    <r>
      <t xml:space="preserve">Pertenece o justifica adhesión a Asociación: </t>
    </r>
    <r>
      <rPr>
        <b/>
        <sz val="11"/>
        <color theme="1"/>
        <rFont val="Calibri"/>
        <family val="2"/>
        <scheme val="minor"/>
      </rPr>
      <t xml:space="preserve">NO </t>
    </r>
    <r>
      <rPr>
        <sz val="11"/>
        <color theme="1"/>
        <rFont val="Calibri"/>
        <family val="2"/>
        <scheme val="minor"/>
      </rPr>
      <t>Pertenece a sectores prioritarios y/o castigados</t>
    </r>
  </si>
  <si>
    <t>Colaboración intersectorial entre 1 sector prioritario y/o castigado y otro/s sectores</t>
  </si>
  <si>
    <t>Colaboración intersectorial entre 2 o más sectores no prioritarios y/o castigados</t>
  </si>
  <si>
    <t xml:space="preserve">Firmado: </t>
  </si>
  <si>
    <t>Tipo de Proyecto: (pestaña desplegable)</t>
  </si>
  <si>
    <t xml:space="preserve">Elegir la localidad en la pestaña desplegable. En el caso de que el proyecto se haya de marcar "Otros", la puntuación deberá ser consultada al personal de Consorcio EDER. </t>
  </si>
  <si>
    <t>Porcentaje de personas desfavorecidas en Órgano de Gobierno</t>
  </si>
  <si>
    <r>
      <t xml:space="preserve">Por constitución de nueva empresa. </t>
    </r>
    <r>
      <rPr>
        <sz val="16"/>
        <color theme="1"/>
        <rFont val="Calibri"/>
        <family val="2"/>
        <scheme val="minor"/>
      </rPr>
      <t>(menos de un año de antigüedad en el momento de publicación en el BON o personas físicas que adquieran el compromiso de creación en el periodo de ejecución del proyecto)</t>
    </r>
  </si>
  <si>
    <r>
      <t xml:space="preserve">¿Ha formado parte en acciones participativas promovidas por Consorcio EDER? </t>
    </r>
    <r>
      <rPr>
        <sz val="16"/>
        <color theme="1"/>
        <rFont val="Calibri"/>
        <family val="2"/>
        <scheme val="minor"/>
      </rPr>
      <t>(Acciones participativas, mesas sectoriales, talleres de producto y/o en jornadas de difusión de la EDLP-LEADER organizadas por Consorcio EDER)</t>
    </r>
  </si>
  <si>
    <r>
      <t xml:space="preserve">A) % de inversión del proyecto destinada a la implementación de energías renovables para el autoconsumo y/o a la reducción del consumo, ahorro y mejora de la eficiencia energética. </t>
    </r>
    <r>
      <rPr>
        <sz val="16"/>
        <color theme="1"/>
        <rFont val="Calibri"/>
        <family val="2"/>
        <scheme val="minor"/>
      </rPr>
      <t>(Importe inversión en energías renovables y o eficiencia energética / Importe de la inversión total realizada en el proyecto)</t>
    </r>
  </si>
  <si>
    <r>
      <rPr>
        <sz val="18"/>
        <color theme="1"/>
        <rFont val="Calibri"/>
        <family val="2"/>
        <scheme val="minor"/>
      </rPr>
      <t>E) Proyectos de restauración ambiental para la reposición de la vegetación potencial y la biodiversidad en zonas no incluidas como Zona Natura 2000 en espacios naturales degradados.</t>
    </r>
    <r>
      <rPr>
        <sz val="16"/>
        <color theme="1"/>
        <rFont val="Calibri"/>
        <family val="2"/>
        <scheme val="minor"/>
      </rPr>
      <t xml:space="preserve"> (Importe de la inversión en restauración / Importe de la inversión total realizada en el proyecto)</t>
    </r>
  </si>
  <si>
    <t>Condición de joven de la persona o entidad solicitante</t>
  </si>
  <si>
    <r>
      <rPr>
        <sz val="18"/>
        <color theme="1"/>
        <rFont val="Calibri"/>
        <family val="2"/>
        <scheme val="minor"/>
      </rPr>
      <t xml:space="preserve">A) Porcentaje de inversión del proyecto destinada a la mejora de la situación de las zonas, mejora de hábitas y/o aprovechamiento sostenible regulado en zonas Natura 2000. </t>
    </r>
    <r>
      <rPr>
        <sz val="14"/>
        <color theme="1"/>
        <rFont val="Calibri"/>
        <family val="2"/>
        <scheme val="minor"/>
      </rPr>
      <t>(Importe inversión en mejora de situación de zonas, mejora de hábitats, y o aprovechamiento en zonas Natura 2000 / Importe de la inversión total realizada en el proyecto)</t>
    </r>
  </si>
  <si>
    <t>A.-Creación y mantenimiento de empleo. Máximo 20 puntos en el área</t>
  </si>
  <si>
    <t>B.-Calificación del Territorio. Máximo 20 puntos en el área</t>
  </si>
  <si>
    <t>C.-Condición de la entidad beneficiaria. Máximo 20 puntos en el área</t>
  </si>
  <si>
    <t>D.-Impacto socioeconómico del proyecto. Máximo 20 puntos en el área</t>
  </si>
  <si>
    <t>E.-Impacto medioambiental y sociocultural del proyecto. Máximo 20 puntos en el área</t>
  </si>
  <si>
    <r>
      <t xml:space="preserve">Empleo </t>
    </r>
    <r>
      <rPr>
        <sz val="18"/>
        <color theme="1"/>
        <rFont val="Calibri"/>
        <family val="2"/>
      </rPr>
      <t>≥ 1/2 jornada</t>
    </r>
  </si>
  <si>
    <t>a) Duración (nº de puestos creados):</t>
  </si>
  <si>
    <t>a) Puestos de trabajos mantenidos:</t>
  </si>
  <si>
    <t>Convenios de colaboración entre personas beneficiarias/participantes (público-público; público-privado; privado-privado)</t>
  </si>
  <si>
    <t>Plan de divulgación: Se incluyen acciones de comunicación que complementan a las obligatorias de divulgación y publicidad requeridas en la base 25 de la convocatoria</t>
  </si>
  <si>
    <t>B) Inversiones destinadas a rehabilitación de inmuebles o bienes patrimoniales, para su utilización como dotación y/o prestación servicios público cuya necesidad haya sido justificada</t>
  </si>
  <si>
    <r>
      <t>A) Porcentaje de la inversión en rehabilitación/restauración de inmuebles o bienes catalogados como protegidos por Gobierno de Navarra y/o protegidos en planes urbanísiticos municipales, con finalidad cultural, educativa y/o turística.</t>
    </r>
    <r>
      <rPr>
        <sz val="16"/>
        <color theme="1"/>
        <rFont val="Calibri"/>
        <family val="2"/>
        <scheme val="minor"/>
      </rPr>
      <t xml:space="preserve"> (Importe inversión en rehabilitación y/o restauración / Importe de la inversión total realizada en el proyecto)</t>
    </r>
  </si>
  <si>
    <t>C) Inversiones destinadas a la creación, renovación y/o mejora de espacios públicos urbanos que consistan en alguna/s de las actuaciones siguientes:                                                  -La creación y/o rehabilitación adecuación de parques y/o jardines sostenibles.                                       - Actuaciones de derribo de inmuebles destinadas al uso exclusivo del espacio público que pretenda adecuar.                                                                                                                                                             - Actuaciones conjuntas de adecuación de fachadas de los inmuebles que no supongan modificación de su morfología.                                                                                                                                                      -Eliminación de cerramientos destinados a favorecer la accesibilidad del espacio público.</t>
  </si>
  <si>
    <t>Proyectos dirigidos a la atención a la diversidad (cultural, social y funcional)</t>
  </si>
  <si>
    <t>Proyectos de Atención e inclusión social a población vulnerable (aquellos colectivos en situación o riesgo de exclusión social, así como en situación de pobreza)</t>
  </si>
  <si>
    <t>Proyectos de Innovación Social y/o Economía Colaborativa</t>
  </si>
  <si>
    <t>En este apartado únicamente puntuarán los "Proyectos Productivos", es decir, los "Proyectos No Productivos" no puntuarán en "Creación y mantenimieno de Empleo".</t>
  </si>
  <si>
    <r>
      <t>B) Reducción del consumo y/o ahorro de energía</t>
    </r>
    <r>
      <rPr>
        <sz val="18"/>
        <color theme="1"/>
        <rFont val="Calibri"/>
        <family val="2"/>
      </rPr>
      <t>:</t>
    </r>
  </si>
  <si>
    <t>C) Cambio de energía fósil a energía verde:</t>
  </si>
  <si>
    <t xml:space="preserve">Inversión ≥ 50% </t>
  </si>
  <si>
    <r>
      <t xml:space="preserve">Ahorro </t>
    </r>
    <r>
      <rPr>
        <sz val="11"/>
        <color theme="1"/>
        <rFont val="Calibri"/>
        <family val="2"/>
      </rPr>
      <t>≥ 15%</t>
    </r>
  </si>
  <si>
    <r>
      <t xml:space="preserve">Inversión </t>
    </r>
    <r>
      <rPr>
        <sz val="11"/>
        <color theme="1"/>
        <rFont val="Calibri"/>
        <family val="2"/>
      </rPr>
      <t>≥ 50% destinada a la implementación de instalaciones de energías renovables para el autoconsumo.</t>
    </r>
  </si>
  <si>
    <r>
      <t xml:space="preserve">Inversión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 50% destinadas a la implementación de equipos e instalaciones para la reducción de consumo, ahorro y eficiencia energética</t>
    </r>
  </si>
  <si>
    <t>Inversión ≥ 75%</t>
  </si>
  <si>
    <t>No Joven</t>
  </si>
  <si>
    <t>≥ al 5% y &lt; 15%</t>
  </si>
  <si>
    <t>≥ al 15%</t>
  </si>
  <si>
    <t>&lt; 5%</t>
  </si>
  <si>
    <t>≥ al 20% y &lt; 40%</t>
  </si>
  <si>
    <t>≥ al 40%</t>
  </si>
  <si>
    <t>&lt; 20%</t>
  </si>
  <si>
    <r>
      <t xml:space="preserve">D) Proyectos para la mejora de la eficiencia hídrica, en los que se destine una inversión </t>
    </r>
    <r>
      <rPr>
        <sz val="18"/>
        <color theme="1"/>
        <rFont val="Calibri"/>
        <family val="2"/>
      </rPr>
      <t xml:space="preserve">≥ 50% de la inversión total del proyecto a dicha finalidad. </t>
    </r>
    <r>
      <rPr>
        <sz val="16"/>
        <color theme="1"/>
        <rFont val="Calibri"/>
        <family val="2"/>
      </rPr>
      <t>(importe de la inversión en eficiencia hídrica / importe de la inversión total realizada en el proyecto)</t>
    </r>
  </si>
  <si>
    <r>
      <t xml:space="preserve">B) Proyectos para la valorización eficiente de residuos y subproductos originados en el territorio, para su reincorporación a otros procesos productivos y/o puesta en el mercado, en los que se destine una inversión </t>
    </r>
    <r>
      <rPr>
        <sz val="18"/>
        <color theme="1"/>
        <rFont val="Calibri"/>
        <family val="2"/>
      </rPr>
      <t xml:space="preserve">≥ 50% a dicha finalidad. </t>
    </r>
    <r>
      <rPr>
        <sz val="16"/>
        <color theme="1"/>
        <rFont val="Calibri"/>
        <family val="2"/>
      </rPr>
      <t>(Importe inversión en valorización eficiente de residuos y subproductos/Importe de la inversión total realizada en el proyecto)</t>
    </r>
  </si>
  <si>
    <t>Inversión ≥ 50%</t>
  </si>
  <si>
    <t xml:space="preserve">Empleo a jornada completa </t>
  </si>
  <si>
    <t>OBSERVACIONES</t>
  </si>
  <si>
    <t>NOTA: Aparece en rojo las discrepancias con el anexo presentado con el beneficiario.</t>
  </si>
  <si>
    <t>NOTA: Aparece en rojo las discrepancias con la revisión del Equipo Técnico del GAL Consorcio EDER</t>
  </si>
  <si>
    <r>
      <rPr>
        <sz val="8"/>
        <color theme="1"/>
        <rFont val="Calibri"/>
        <family val="2"/>
        <scheme val="minor"/>
      </rPr>
      <t>COMPROBACIÓN</t>
    </r>
    <r>
      <rPr>
        <sz val="18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SDR</t>
    </r>
  </si>
  <si>
    <r>
      <rPr>
        <sz val="8"/>
        <color theme="1"/>
        <rFont val="Calibri"/>
        <family val="2"/>
        <scheme val="minor"/>
      </rPr>
      <t>COMPROBACIÓN</t>
    </r>
    <r>
      <rPr>
        <sz val="14"/>
        <color theme="1"/>
        <rFont val="Calibri"/>
        <family val="2"/>
        <scheme val="minor"/>
      </rPr>
      <t xml:space="preserve"> </t>
    </r>
    <r>
      <rPr>
        <b/>
        <sz val="20"/>
        <color theme="1"/>
        <rFont val="Calibri"/>
        <family val="2"/>
        <scheme val="minor"/>
      </rPr>
      <t>EDER</t>
    </r>
  </si>
  <si>
    <t>Firmado: Elena Fernández Sánchez</t>
  </si>
  <si>
    <t>Firmado: Elena Hernández Soria</t>
  </si>
  <si>
    <t>Firmado: Blanca Cenzano Díez</t>
  </si>
  <si>
    <t>Firmado: Elisabeth Carbonell Pamplona</t>
  </si>
  <si>
    <t>TÍTULO DEL PROYECTO</t>
  </si>
  <si>
    <t>BENEFICIARIO</t>
  </si>
  <si>
    <t>TIPO DE PROYECTO</t>
  </si>
  <si>
    <t xml:space="preserve">IMPORTE SOLICITADO </t>
  </si>
  <si>
    <t>AYUDA SOLICITADA</t>
  </si>
  <si>
    <t>IMPORTE AUXILIABLE</t>
  </si>
  <si>
    <t>% AYUDA</t>
  </si>
  <si>
    <t>AYUDA CONCEDIDA</t>
  </si>
  <si>
    <t>NÚMERO DE PROYECTO</t>
  </si>
  <si>
    <t>BAREMACIÓN DEFINITIVA</t>
  </si>
  <si>
    <t>BAREMACIÓN PROVISIONAL</t>
  </si>
  <si>
    <t>Proyecto No Productivo</t>
  </si>
  <si>
    <t>Expdte: 213192017</t>
  </si>
  <si>
    <t>Expdte: 213192016</t>
  </si>
  <si>
    <t>RENUNCIA</t>
  </si>
  <si>
    <t>DESISTIDO</t>
  </si>
  <si>
    <t>Es Renuncia Proyecto Productivo</t>
  </si>
  <si>
    <t>INADMITIDO</t>
  </si>
  <si>
    <t>NO ELEGIBLE</t>
  </si>
  <si>
    <r>
      <t>≤ 30 años, mujer, parado de larga duración, &gt; 45 años, persona con discapacidad reconocida (</t>
    </r>
    <r>
      <rPr>
        <sz val="18"/>
        <color theme="1"/>
        <rFont val="Calibri"/>
        <family val="2"/>
      </rPr>
      <t>≥</t>
    </r>
    <r>
      <rPr>
        <sz val="18"/>
        <color theme="1"/>
        <rFont val="Calibri"/>
        <family val="2"/>
        <scheme val="minor"/>
      </rPr>
      <t>33%), Titulado/a Univesitario/a</t>
    </r>
  </si>
  <si>
    <t>b) Si para el puesto creado se contrata a:</t>
  </si>
  <si>
    <t>c) Pertene a alguno de los sectores prioritarios y/o castigados:</t>
  </si>
  <si>
    <t>Entre 1 y 3 puestos de trabajo</t>
  </si>
  <si>
    <t>Más de 3</t>
  </si>
  <si>
    <t>b) Pertenece a alguna de los sectores prioritarios y/o castigados:</t>
  </si>
  <si>
    <t>c) Si el puesto mantenido reune alguna característica:</t>
  </si>
  <si>
    <t>Mantenimiento de empleo entre 1 y 3</t>
  </si>
  <si>
    <t>Mantenimiento de empleo más de 3</t>
  </si>
  <si>
    <t>Ha sido beneficiario en las convocatorias LEADER anteriores :</t>
  </si>
  <si>
    <t>Convocatoria 2019</t>
  </si>
  <si>
    <t>Convocatoria 2018</t>
  </si>
  <si>
    <t>Convocatoria 2017</t>
  </si>
  <si>
    <t>Convocatoria 2016</t>
  </si>
  <si>
    <t>Ninguna de las anteriores</t>
  </si>
  <si>
    <t>Proyecto de Cooperación</t>
  </si>
  <si>
    <t>Valorar los proyectos promovidos y ejecutados por dos o más entidades</t>
  </si>
  <si>
    <t>Proyecto de cooperación</t>
  </si>
  <si>
    <t>No cooperación</t>
  </si>
  <si>
    <t>Promovido por 2 entidades</t>
  </si>
  <si>
    <t>Promovido por 3 o más entidades</t>
  </si>
  <si>
    <t>≤ 30 años,  &gt; 45 años, mujer,  persona con discapacidad reconocida (≥33%), Titulado/a Univesitario/a</t>
  </si>
  <si>
    <t>Puntuación máxima criterio 10 puntos</t>
  </si>
  <si>
    <t>Colaboración intersectorial entre 2 o más sectores prioritarios y/o castigados</t>
  </si>
  <si>
    <t>Convenio: 3 participantes o más</t>
  </si>
  <si>
    <t>Nueva empresa NO perteneciente a sector prioritario y/o castigado</t>
  </si>
  <si>
    <t>Nueva empresa perteneciente a sector prioritario y/o castigado</t>
  </si>
  <si>
    <t>Nueva actividad economica perteneciente a sector prioritario y/o castigado</t>
  </si>
  <si>
    <t>Nueva actividad económica NO perteneciente a sector prioritario y/o castigado</t>
  </si>
  <si>
    <t>Puntuación máxima criterio 4 puntos</t>
  </si>
  <si>
    <r>
      <t xml:space="preserve">C) Proyectos para la reducción de la contaminación ambiental en los núcleos de población, en los que se destinen una inversión </t>
    </r>
    <r>
      <rPr>
        <sz val="18"/>
        <color theme="1"/>
        <rFont val="Calibri"/>
        <family val="2"/>
      </rPr>
      <t xml:space="preserve">≥ 50% de la inversión total del proyecto a dicha finalidad. </t>
    </r>
    <r>
      <rPr>
        <sz val="16"/>
        <color theme="1"/>
        <rFont val="Calibri"/>
        <family val="2"/>
      </rPr>
      <t>(Importe inversión destinada a la reducción de contaminación en núcleos de población / Importe de la inversión total realizada en el proyecto)</t>
    </r>
  </si>
  <si>
    <t>Reducción de la contaminación ambiental</t>
  </si>
  <si>
    <r>
      <t xml:space="preserve">F) Proyectos de Restauración ambiental de espacios públicos urbanos degradados y/o instalaciones y espacios industriales contaminados en los que se destine una inversión total </t>
    </r>
    <r>
      <rPr>
        <sz val="18"/>
        <color theme="1"/>
        <rFont val="Calibri"/>
        <family val="2"/>
      </rPr>
      <t xml:space="preserve">≥ 50% a dicha finalidad. </t>
    </r>
    <r>
      <rPr>
        <sz val="16"/>
        <color theme="1"/>
        <rFont val="Calibri"/>
        <family val="2"/>
      </rPr>
      <t>(Importe inversión en restauración ambiental / Importe de la inversión total realizada en el proyecto)</t>
    </r>
  </si>
  <si>
    <t>Creación o adecuación de vías de comunicación peatonalizadas o mediante carril bici</t>
  </si>
  <si>
    <t>Fomento de la movilidad eléctrica, inorporación de puntos de recarga</t>
  </si>
  <si>
    <t>Restauración ambiental en movilidad urbana sostenible</t>
  </si>
  <si>
    <t>Conservación y mejora del patrimonio cultural y turísitico</t>
  </si>
  <si>
    <t>Puntuación máxima criterio 6 puntos</t>
  </si>
  <si>
    <t>Nuevos  productos o servicios turísticos</t>
  </si>
  <si>
    <t>Conservación y mejora del patrimonio cultural y turistico</t>
  </si>
  <si>
    <t>E) Proyectos cuya finalidad de uso sea la puesta a disposición de nuevos productos o servicios turísticos:</t>
  </si>
  <si>
    <t>F) Proyectos cuya finalidad de uso sea la puesta a disposición de nuevos productos culturales, divulgación pública del patrimonio monumental y puesta en valor del patrimonio inmobiliario:</t>
  </si>
  <si>
    <t>G) Proyectos cuya finalidad sea la elaboración y/o desarrollo de nuevos productos culturales en los que participan más de 3 autores/as, mediante convocatorias de dimensión territorio GAL, nacional o internacional o mediante certámenes en que los autores/as participantes justifiquen una trayectoria profesional y/o personal encuadrada en uno de dichos ámbitos territoriales.</t>
  </si>
  <si>
    <t>Proyectos que fomenten un estilo de vida saludable y activo</t>
  </si>
  <si>
    <t>Proyectos cuyo objetivo sea responder/paliar el impacto provocado por COVID-19</t>
  </si>
  <si>
    <t>En Tudela a ____ de _____________________________ de 2021</t>
  </si>
  <si>
    <r>
      <t xml:space="preserve">G) Proyectos que fomenten y proporcionen una movilidad urbana más sostenible en los que se destine una inversión </t>
    </r>
    <r>
      <rPr>
        <sz val="18"/>
        <color theme="1"/>
        <rFont val="Calibri"/>
        <family val="2"/>
      </rPr>
      <t>≥ 50% a dicha finalidad.</t>
    </r>
    <r>
      <rPr>
        <sz val="16"/>
        <color theme="1"/>
        <rFont val="Calibri"/>
        <family val="2"/>
      </rPr>
      <t xml:space="preserve"> (Importe de la inversión en movilidad urbana sostenible / Importe de la inversión total realizada en el proyecto)</t>
    </r>
  </si>
  <si>
    <t xml:space="preserve">Peatonalización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</si>
</sst>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rgb="FF000080"/>
      <name val="Arial"/>
      <family val="2"/>
    </font>
    <font>
      <b/>
      <i/>
      <sz val="8"/>
      <color rgb="FF000080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i/>
      <sz val="18"/>
      <color rgb="FF000080"/>
      <name val="Arial"/>
      <family val="2"/>
    </font>
    <font>
      <sz val="18"/>
      <color theme="1"/>
      <name val="Agency FB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8"/>
      <name val="Calibri"/>
      <family val="2"/>
      <scheme val="minor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2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392">
    <xf numFmtId="0" fontId="0" fillId="0" borderId="0" xfId="0"/>
    <xf numFmtId="3" fontId="3" fillId="0" borderId="2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2" fontId="0" fillId="0" borderId="0" xfId="0" applyNumberFormat="1"/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2" fillId="3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/>
    <xf numFmtId="3" fontId="3" fillId="0" borderId="10" xfId="0" applyNumberFormat="1" applyFont="1" applyFill="1" applyBorder="1" applyAlignment="1">
      <alignment horizontal="center" wrapText="1"/>
    </xf>
    <xf numFmtId="10" fontId="6" fillId="0" borderId="11" xfId="0" applyNumberFormat="1" applyFont="1" applyBorder="1"/>
    <xf numFmtId="0" fontId="5" fillId="0" borderId="2" xfId="0" applyFont="1" applyBorder="1"/>
    <xf numFmtId="4" fontId="1" fillId="0" borderId="10" xfId="0" applyNumberFormat="1" applyFont="1" applyBorder="1"/>
    <xf numFmtId="10" fontId="6" fillId="0" borderId="8" xfId="0" applyNumberFormat="1" applyFont="1" applyBorder="1"/>
    <xf numFmtId="4" fontId="1" fillId="0" borderId="2" xfId="0" applyNumberFormat="1" applyFont="1" applyBorder="1"/>
    <xf numFmtId="0" fontId="5" fillId="0" borderId="7" xfId="0" applyFont="1" applyBorder="1"/>
    <xf numFmtId="10" fontId="6" fillId="0" borderId="12" xfId="0" applyNumberFormat="1" applyFont="1" applyBorder="1"/>
    <xf numFmtId="0" fontId="5" fillId="0" borderId="1" xfId="0" applyFont="1" applyBorder="1"/>
    <xf numFmtId="0" fontId="5" fillId="0" borderId="13" xfId="0" applyFont="1" applyFill="1" applyBorder="1"/>
    <xf numFmtId="3" fontId="3" fillId="0" borderId="10" xfId="0" applyNumberFormat="1" applyFont="1" applyBorder="1" applyAlignment="1">
      <alignment horizontal="center" wrapText="1"/>
    </xf>
    <xf numFmtId="0" fontId="5" fillId="0" borderId="10" xfId="0" applyFont="1" applyFill="1" applyBorder="1"/>
    <xf numFmtId="0" fontId="5" fillId="0" borderId="9" xfId="0" applyFont="1" applyFill="1" applyBorder="1"/>
    <xf numFmtId="0" fontId="5" fillId="0" borderId="2" xfId="0" applyFont="1" applyFill="1" applyBorder="1"/>
    <xf numFmtId="0" fontId="5" fillId="0" borderId="7" xfId="0" applyFont="1" applyFill="1" applyBorder="1"/>
    <xf numFmtId="0" fontId="5" fillId="0" borderId="1" xfId="0" applyFont="1" applyFill="1" applyBorder="1"/>
    <xf numFmtId="3" fontId="3" fillId="0" borderId="14" xfId="0" applyNumberFormat="1" applyFont="1" applyBorder="1" applyAlignment="1">
      <alignment horizontal="center" wrapText="1"/>
    </xf>
    <xf numFmtId="3" fontId="2" fillId="4" borderId="3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right"/>
    </xf>
    <xf numFmtId="0" fontId="2" fillId="4" borderId="6" xfId="0" applyFont="1" applyFill="1" applyBorder="1" applyAlignment="1">
      <alignment horizontal="right"/>
    </xf>
    <xf numFmtId="4" fontId="8" fillId="4" borderId="6" xfId="0" applyNumberFormat="1" applyFont="1" applyFill="1" applyBorder="1"/>
    <xf numFmtId="10" fontId="8" fillId="4" borderId="6" xfId="0" applyNumberFormat="1" applyFont="1" applyFill="1" applyBorder="1"/>
    <xf numFmtId="0" fontId="5" fillId="0" borderId="13" xfId="0" applyFont="1" applyBorder="1"/>
    <xf numFmtId="0" fontId="5" fillId="0" borderId="4" xfId="0" applyFont="1" applyBorder="1"/>
    <xf numFmtId="3" fontId="3" fillId="0" borderId="1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/>
    <xf numFmtId="0" fontId="9" fillId="0" borderId="15" xfId="0" applyFont="1" applyBorder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0" xfId="0" applyBorder="1" applyAlignment="1">
      <alignment horizontal="center"/>
    </xf>
    <xf numFmtId="2" fontId="6" fillId="0" borderId="11" xfId="0" applyNumberFormat="1" applyFont="1" applyBorder="1"/>
    <xf numFmtId="2" fontId="6" fillId="0" borderId="8" xfId="0" applyNumberFormat="1" applyFont="1" applyBorder="1"/>
    <xf numFmtId="2" fontId="6" fillId="0" borderId="12" xfId="0" applyNumberFormat="1" applyFont="1" applyBorder="1"/>
    <xf numFmtId="2" fontId="0" fillId="0" borderId="20" xfId="0" applyNumberFormat="1" applyBorder="1" applyAlignment="1">
      <alignment horizontal="center"/>
    </xf>
    <xf numFmtId="2" fontId="0" fillId="0" borderId="15" xfId="0" applyNumberFormat="1" applyBorder="1"/>
    <xf numFmtId="2" fontId="7" fillId="0" borderId="2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27" xfId="0" applyBorder="1"/>
    <xf numFmtId="0" fontId="0" fillId="0" borderId="0" xfId="0" applyBorder="1"/>
    <xf numFmtId="0" fontId="0" fillId="0" borderId="29" xfId="0" applyBorder="1"/>
    <xf numFmtId="0" fontId="0" fillId="0" borderId="24" xfId="0" applyBorder="1"/>
    <xf numFmtId="2" fontId="3" fillId="0" borderId="10" xfId="0" applyNumberFormat="1" applyFont="1" applyFill="1" applyBorder="1" applyAlignment="1">
      <alignment horizont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16" xfId="0" applyFill="1" applyBorder="1" applyAlignment="1"/>
    <xf numFmtId="0" fontId="0" fillId="0" borderId="17" xfId="0" applyBorder="1"/>
    <xf numFmtId="2" fontId="0" fillId="0" borderId="18" xfId="0" applyNumberFormat="1" applyBorder="1"/>
    <xf numFmtId="2" fontId="5" fillId="0" borderId="8" xfId="0" applyNumberFormat="1" applyFont="1" applyBorder="1"/>
    <xf numFmtId="2" fontId="11" fillId="0" borderId="8" xfId="0" applyNumberFormat="1" applyFont="1" applyFill="1" applyBorder="1"/>
    <xf numFmtId="2" fontId="6" fillId="0" borderId="8" xfId="0" applyNumberFormat="1" applyFont="1" applyFill="1" applyBorder="1"/>
    <xf numFmtId="2" fontId="5" fillId="0" borderId="2" xfId="0" applyNumberFormat="1" applyFont="1" applyBorder="1"/>
    <xf numFmtId="2" fontId="5" fillId="0" borderId="12" xfId="0" applyNumberFormat="1" applyFont="1" applyBorder="1"/>
    <xf numFmtId="2" fontId="6" fillId="0" borderId="12" xfId="0" applyNumberFormat="1" applyFont="1" applyFill="1" applyBorder="1"/>
    <xf numFmtId="2" fontId="5" fillId="0" borderId="1" xfId="0" applyNumberFormat="1" applyFont="1" applyBorder="1"/>
    <xf numFmtId="2" fontId="5" fillId="0" borderId="11" xfId="0" applyNumberFormat="1" applyFont="1" applyFill="1" applyBorder="1"/>
    <xf numFmtId="2" fontId="6" fillId="0" borderId="11" xfId="0" applyNumberFormat="1" applyFont="1" applyFill="1" applyBorder="1"/>
    <xf numFmtId="2" fontId="5" fillId="0" borderId="10" xfId="0" applyNumberFormat="1" applyFont="1" applyFill="1" applyBorder="1"/>
    <xf numFmtId="2" fontId="5" fillId="0" borderId="8" xfId="0" applyNumberFormat="1" applyFont="1" applyFill="1" applyBorder="1"/>
    <xf numFmtId="2" fontId="5" fillId="0" borderId="2" xfId="0" applyNumberFormat="1" applyFont="1" applyFill="1" applyBorder="1"/>
    <xf numFmtId="2" fontId="5" fillId="0" borderId="12" xfId="0" applyNumberFormat="1" applyFont="1" applyFill="1" applyBorder="1"/>
    <xf numFmtId="2" fontId="5" fillId="0" borderId="1" xfId="0" applyNumberFormat="1" applyFont="1" applyFill="1" applyBorder="1"/>
    <xf numFmtId="0" fontId="2" fillId="4" borderId="4" xfId="0" applyFont="1" applyFill="1" applyBorder="1" applyAlignment="1">
      <alignment horizontal="center" vertical="center" wrapText="1"/>
    </xf>
    <xf numFmtId="2" fontId="5" fillId="0" borderId="11" xfId="0" applyNumberFormat="1" applyFont="1" applyBorder="1"/>
    <xf numFmtId="2" fontId="5" fillId="0" borderId="10" xfId="0" applyNumberFormat="1" applyFont="1" applyBorder="1"/>
    <xf numFmtId="0" fontId="5" fillId="0" borderId="1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/>
    <xf numFmtId="2" fontId="0" fillId="0" borderId="0" xfId="0" applyNumberFormat="1" applyBorder="1"/>
    <xf numFmtId="0" fontId="0" fillId="0" borderId="15" xfId="0" applyFill="1" applyBorder="1"/>
    <xf numFmtId="0" fontId="0" fillId="0" borderId="0" xfId="0" applyBorder="1" applyAlignment="1">
      <alignment vertical="center" wrapText="1"/>
    </xf>
    <xf numFmtId="0" fontId="0" fillId="0" borderId="30" xfId="0" applyFill="1" applyBorder="1"/>
    <xf numFmtId="0" fontId="0" fillId="0" borderId="41" xfId="0" applyFill="1" applyBorder="1"/>
    <xf numFmtId="0" fontId="0" fillId="0" borderId="37" xfId="0" applyFill="1" applyBorder="1"/>
    <xf numFmtId="0" fontId="0" fillId="0" borderId="40" xfId="0" applyFill="1" applyBorder="1"/>
    <xf numFmtId="0" fontId="0" fillId="0" borderId="30" xfId="0" applyBorder="1"/>
    <xf numFmtId="0" fontId="0" fillId="0" borderId="41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4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0" fillId="0" borderId="15" xfId="0" applyNumberFormat="1" applyBorder="1"/>
    <xf numFmtId="3" fontId="3" fillId="0" borderId="2" xfId="0" applyNumberFormat="1" applyFont="1" applyFill="1" applyBorder="1" applyAlignment="1">
      <alignment horizontal="center" wrapText="1"/>
    </xf>
    <xf numFmtId="0" fontId="5" fillId="0" borderId="4" xfId="0" applyFont="1" applyFill="1" applyBorder="1"/>
    <xf numFmtId="0" fontId="0" fillId="0" borderId="19" xfId="0" applyBorder="1"/>
    <xf numFmtId="0" fontId="0" fillId="0" borderId="21" xfId="0" applyFill="1" applyBorder="1"/>
    <xf numFmtId="0" fontId="0" fillId="0" borderId="15" xfId="0" applyNumberFormat="1" applyFill="1" applyBorder="1"/>
    <xf numFmtId="0" fontId="0" fillId="0" borderId="18" xfId="0" applyNumberFormat="1" applyFill="1" applyBorder="1"/>
    <xf numFmtId="0" fontId="0" fillId="0" borderId="21" xfId="0" applyBorder="1"/>
    <xf numFmtId="0" fontId="0" fillId="0" borderId="20" xfId="0" applyBorder="1"/>
    <xf numFmtId="3" fontId="3" fillId="0" borderId="9" xfId="0" applyNumberFormat="1" applyFont="1" applyBorder="1" applyAlignment="1">
      <alignment horizontal="center" wrapText="1"/>
    </xf>
    <xf numFmtId="0" fontId="28" fillId="0" borderId="15" xfId="0" applyFont="1" applyBorder="1" applyAlignment="1" applyProtection="1">
      <alignment vertical="center" wrapText="1"/>
    </xf>
    <xf numFmtId="0" fontId="24" fillId="0" borderId="15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30" fillId="0" borderId="15" xfId="0" applyFont="1" applyBorder="1" applyAlignment="1" applyProtection="1">
      <alignment vertical="center" wrapText="1"/>
    </xf>
    <xf numFmtId="0" fontId="29" fillId="0" borderId="15" xfId="0" applyFont="1" applyBorder="1" applyAlignment="1" applyProtection="1">
      <alignment vertical="center" wrapText="1"/>
    </xf>
    <xf numFmtId="0" fontId="16" fillId="0" borderId="1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2" fontId="16" fillId="0" borderId="15" xfId="0" applyNumberFormat="1" applyFont="1" applyBorder="1" applyAlignment="1">
      <alignment horizontal="center" vertical="center" wrapText="1"/>
    </xf>
    <xf numFmtId="44" fontId="34" fillId="0" borderId="15" xfId="2" applyFont="1" applyFill="1" applyBorder="1" applyAlignment="1">
      <alignment horizontal="center" vertical="center" wrapText="1" readingOrder="1"/>
    </xf>
    <xf numFmtId="9" fontId="16" fillId="0" borderId="15" xfId="1" applyFont="1" applyBorder="1" applyAlignment="1">
      <alignment horizontal="center" vertical="center" wrapText="1"/>
    </xf>
    <xf numFmtId="0" fontId="16" fillId="0" borderId="15" xfId="0" quotePrefix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0" fillId="0" borderId="0" xfId="0" applyNumberFormat="1"/>
    <xf numFmtId="0" fontId="27" fillId="14" borderId="15" xfId="0" applyFont="1" applyFill="1" applyBorder="1" applyAlignment="1">
      <alignment horizontal="center" vertical="center" wrapText="1"/>
    </xf>
    <xf numFmtId="2" fontId="27" fillId="14" borderId="15" xfId="0" applyNumberFormat="1" applyFont="1" applyFill="1" applyBorder="1" applyAlignment="1">
      <alignment horizontal="center" vertical="center" wrapText="1"/>
    </xf>
    <xf numFmtId="4" fontId="27" fillId="14" borderId="15" xfId="0" applyNumberFormat="1" applyFont="1" applyFill="1" applyBorder="1" applyAlignment="1">
      <alignment horizontal="center" vertical="center" wrapText="1"/>
    </xf>
    <xf numFmtId="9" fontId="27" fillId="14" borderId="15" xfId="1" applyFont="1" applyFill="1" applyBorder="1" applyAlignment="1">
      <alignment horizontal="center" vertical="center" wrapText="1"/>
    </xf>
    <xf numFmtId="44" fontId="34" fillId="12" borderId="15" xfId="2" applyFont="1" applyFill="1" applyBorder="1" applyAlignment="1">
      <alignment horizontal="center" vertical="center" wrapText="1" readingOrder="1"/>
    </xf>
    <xf numFmtId="164" fontId="27" fillId="14" borderId="15" xfId="0" applyNumberFormat="1" applyFont="1" applyFill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6" fillId="0" borderId="15" xfId="0" applyNumberFormat="1" applyFont="1" applyBorder="1" applyAlignment="1">
      <alignment horizontal="center" vertical="center"/>
    </xf>
    <xf numFmtId="164" fontId="16" fillId="0" borderId="15" xfId="0" applyNumberFormat="1" applyFont="1" applyFill="1" applyBorder="1" applyAlignment="1">
      <alignment horizontal="center" vertical="center"/>
    </xf>
    <xf numFmtId="164" fontId="16" fillId="0" borderId="15" xfId="0" applyNumberFormat="1" applyFont="1" applyFill="1" applyBorder="1" applyAlignment="1">
      <alignment horizontal="center" vertical="center" wrapText="1"/>
    </xf>
    <xf numFmtId="9" fontId="16" fillId="0" borderId="15" xfId="1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left" vertical="center" wrapText="1"/>
    </xf>
    <xf numFmtId="2" fontId="34" fillId="0" borderId="15" xfId="0" applyNumberFormat="1" applyFont="1" applyBorder="1" applyAlignment="1">
      <alignment horizontal="center" vertical="center" wrapText="1"/>
    </xf>
    <xf numFmtId="0" fontId="0" fillId="0" borderId="3" xfId="0" applyFill="1" applyBorder="1"/>
    <xf numFmtId="0" fontId="0" fillId="0" borderId="3" xfId="0" applyBorder="1"/>
    <xf numFmtId="0" fontId="0" fillId="0" borderId="3" xfId="0" applyFont="1" applyBorder="1"/>
    <xf numFmtId="0" fontId="19" fillId="0" borderId="15" xfId="0" applyFont="1" applyBorder="1" applyAlignment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24" fillId="0" borderId="15" xfId="0" applyFont="1" applyBorder="1" applyAlignment="1" applyProtection="1">
      <alignment horizontal="center" vertical="center" wrapText="1"/>
    </xf>
    <xf numFmtId="0" fontId="25" fillId="0" borderId="39" xfId="0" applyFont="1" applyBorder="1" applyAlignment="1" applyProtection="1">
      <alignment horizontal="right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24" fillId="6" borderId="36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 wrapText="1"/>
    </xf>
    <xf numFmtId="0" fontId="24" fillId="0" borderId="15" xfId="0" applyFont="1" applyFill="1" applyBorder="1" applyAlignment="1" applyProtection="1">
      <alignment vertical="center" wrapText="1"/>
    </xf>
    <xf numFmtId="0" fontId="24" fillId="6" borderId="3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</xf>
    <xf numFmtId="0" fontId="25" fillId="0" borderId="0" xfId="0" applyFont="1" applyBorder="1" applyAlignment="1" applyProtection="1">
      <alignment vertical="center" wrapText="1"/>
    </xf>
    <xf numFmtId="0" fontId="25" fillId="0" borderId="8" xfId="0" applyFont="1" applyBorder="1" applyAlignment="1" applyProtection="1">
      <alignment vertical="center" wrapText="1"/>
    </xf>
    <xf numFmtId="0" fontId="25" fillId="7" borderId="3" xfId="0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4" fillId="0" borderId="31" xfId="0" applyFont="1" applyBorder="1" applyAlignment="1" applyProtection="1">
      <alignment horizontal="center" vertical="center" wrapText="1"/>
    </xf>
    <xf numFmtId="0" fontId="17" fillId="0" borderId="0" xfId="0" applyFont="1" applyFill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2" fontId="24" fillId="6" borderId="15" xfId="0" applyNumberFormat="1" applyFont="1" applyFill="1" applyBorder="1" applyAlignment="1" applyProtection="1">
      <alignment horizontal="center" vertical="center" wrapText="1"/>
    </xf>
    <xf numFmtId="2" fontId="24" fillId="0" borderId="15" xfId="0" applyNumberFormat="1" applyFont="1" applyBorder="1" applyAlignment="1" applyProtection="1">
      <alignment vertical="center" wrapText="1"/>
    </xf>
    <xf numFmtId="2" fontId="24" fillId="6" borderId="36" xfId="0" applyNumberFormat="1" applyFont="1" applyFill="1" applyBorder="1" applyAlignment="1" applyProtection="1">
      <alignment horizontal="center" vertical="center" wrapText="1"/>
    </xf>
    <xf numFmtId="2" fontId="2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vertical="center" wrapText="1"/>
    </xf>
    <xf numFmtId="2" fontId="24" fillId="6" borderId="0" xfId="0" applyNumberFormat="1" applyFont="1" applyFill="1" applyBorder="1" applyAlignment="1" applyProtection="1">
      <alignment horizontal="center" vertical="center" wrapText="1"/>
    </xf>
    <xf numFmtId="2" fontId="24" fillId="0" borderId="18" xfId="0" applyNumberFormat="1" applyFont="1" applyBorder="1" applyAlignment="1" applyProtection="1">
      <alignment vertical="center" wrapText="1"/>
    </xf>
    <xf numFmtId="2" fontId="25" fillId="8" borderId="3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Alignment="1" applyProtection="1">
      <alignment vertical="center" wrapText="1"/>
    </xf>
    <xf numFmtId="0" fontId="24" fillId="6" borderId="15" xfId="0" applyFont="1" applyFill="1" applyBorder="1" applyAlignment="1" applyProtection="1">
      <alignment horizontal="center" vertical="center" wrapText="1"/>
    </xf>
    <xf numFmtId="0" fontId="24" fillId="2" borderId="36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left" vertical="center" wrapText="1"/>
    </xf>
    <xf numFmtId="0" fontId="24" fillId="2" borderId="15" xfId="0" applyFont="1" applyFill="1" applyBorder="1" applyAlignment="1" applyProtection="1">
      <alignment vertical="center" wrapText="1"/>
    </xf>
    <xf numFmtId="2" fontId="25" fillId="0" borderId="0" xfId="0" applyNumberFormat="1" applyFont="1" applyFill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left" vertical="center" wrapText="1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0" borderId="42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3" xfId="0" applyFont="1" applyBorder="1" applyAlignment="1" applyProtection="1">
      <alignment horizontal="center" vertical="center" wrapText="1"/>
    </xf>
    <xf numFmtId="0" fontId="24" fillId="0" borderId="0" xfId="0" applyFont="1" applyProtection="1"/>
    <xf numFmtId="0" fontId="1" fillId="0" borderId="8" xfId="0" applyFont="1" applyBorder="1" applyAlignment="1" applyProtection="1">
      <alignment vertical="center" wrapText="1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45" xfId="0" applyFont="1" applyFill="1" applyBorder="1" applyAlignment="1" applyProtection="1">
      <alignment horizontal="center" vertical="center" wrapText="1"/>
    </xf>
    <xf numFmtId="0" fontId="24" fillId="0" borderId="44" xfId="0" applyFont="1" applyBorder="1" applyAlignment="1" applyProtection="1">
      <alignment horizontal="center" vertical="center" wrapText="1"/>
    </xf>
    <xf numFmtId="0" fontId="25" fillId="10" borderId="3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vertical="center" wrapText="1"/>
    </xf>
    <xf numFmtId="0" fontId="24" fillId="0" borderId="21" xfId="0" applyFont="1" applyFill="1" applyBorder="1" applyAlignment="1" applyProtection="1">
      <alignment vertical="center" wrapText="1"/>
    </xf>
    <xf numFmtId="0" fontId="24" fillId="0" borderId="20" xfId="0" applyFont="1" applyFill="1" applyBorder="1" applyAlignment="1" applyProtection="1">
      <alignment vertical="center" wrapText="1"/>
    </xf>
    <xf numFmtId="0" fontId="24" fillId="0" borderId="20" xfId="0" applyFont="1" applyFill="1" applyBorder="1" applyAlignment="1" applyProtection="1">
      <alignment horizontal="left" vertical="center" wrapText="1"/>
    </xf>
    <xf numFmtId="0" fontId="24" fillId="0" borderId="20" xfId="0" applyFont="1" applyBorder="1" applyAlignment="1" applyProtection="1">
      <alignment horizontal="left" vertical="center" wrapText="1"/>
    </xf>
    <xf numFmtId="0" fontId="24" fillId="0" borderId="35" xfId="0" applyFont="1" applyBorder="1" applyAlignment="1" applyProtection="1">
      <alignment vertical="center" wrapText="1"/>
    </xf>
    <xf numFmtId="0" fontId="25" fillId="11" borderId="3" xfId="0" applyFont="1" applyFill="1" applyBorder="1" applyAlignment="1" applyProtection="1">
      <alignment horizontal="center" vertical="center" wrapText="1"/>
    </xf>
    <xf numFmtId="2" fontId="21" fillId="13" borderId="3" xfId="0" applyNumberFormat="1" applyFont="1" applyFill="1" applyBorder="1" applyAlignment="1" applyProtection="1">
      <alignment horizontal="center" vertical="center" wrapText="1"/>
    </xf>
    <xf numFmtId="2" fontId="21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24" fillId="0" borderId="17" xfId="0" applyFont="1" applyFill="1" applyBorder="1" applyAlignment="1" applyProtection="1">
      <alignment horizontal="center" vertical="center" wrapText="1"/>
    </xf>
    <xf numFmtId="0" fontId="24" fillId="0" borderId="47" xfId="0" applyFont="1" applyFill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vertical="center" wrapText="1"/>
    </xf>
    <xf numFmtId="0" fontId="24" fillId="0" borderId="28" xfId="0" applyFont="1" applyBorder="1" applyAlignment="1" applyProtection="1">
      <alignment vertical="center" wrapText="1"/>
    </xf>
    <xf numFmtId="0" fontId="24" fillId="0" borderId="22" xfId="0" applyFont="1" applyBorder="1" applyAlignment="1" applyProtection="1">
      <alignment vertical="center" wrapText="1"/>
    </xf>
    <xf numFmtId="0" fontId="22" fillId="0" borderId="0" xfId="0" applyFont="1" applyAlignment="1" applyProtection="1"/>
    <xf numFmtId="0" fontId="23" fillId="0" borderId="8" xfId="0" applyFont="1" applyBorder="1" applyAlignment="1" applyProtection="1">
      <alignment vertical="center" textRotation="90" wrapText="1"/>
    </xf>
    <xf numFmtId="0" fontId="24" fillId="0" borderId="18" xfId="0" applyFont="1" applyBorder="1" applyAlignment="1" applyProtection="1">
      <alignment vertical="center" wrapText="1"/>
    </xf>
    <xf numFmtId="0" fontId="25" fillId="0" borderId="56" xfId="0" applyFont="1" applyFill="1" applyBorder="1" applyAlignment="1" applyProtection="1">
      <alignment vertical="center" wrapText="1"/>
    </xf>
    <xf numFmtId="0" fontId="25" fillId="0" borderId="33" xfId="0" applyFont="1" applyFill="1" applyBorder="1" applyAlignment="1" applyProtection="1">
      <alignment vertical="center" wrapText="1"/>
    </xf>
    <xf numFmtId="0" fontId="25" fillId="0" borderId="34" xfId="0" applyFont="1" applyFill="1" applyBorder="1" applyAlignment="1" applyProtection="1">
      <alignment vertical="center" wrapText="1"/>
    </xf>
    <xf numFmtId="0" fontId="24" fillId="0" borderId="45" xfId="0" applyFont="1" applyBorder="1" applyAlignment="1" applyProtection="1">
      <alignment vertical="center" wrapText="1"/>
    </xf>
    <xf numFmtId="0" fontId="24" fillId="0" borderId="51" xfId="0" applyFont="1" applyBorder="1" applyAlignment="1" applyProtection="1">
      <alignment vertical="center" wrapText="1"/>
    </xf>
    <xf numFmtId="0" fontId="24" fillId="0" borderId="46" xfId="0" applyFont="1" applyBorder="1" applyAlignment="1" applyProtection="1">
      <alignment vertical="center" wrapText="1"/>
    </xf>
    <xf numFmtId="0" fontId="25" fillId="0" borderId="16" xfId="0" applyFont="1" applyBorder="1" applyAlignment="1" applyProtection="1">
      <alignment vertical="center" wrapText="1"/>
    </xf>
    <xf numFmtId="0" fontId="25" fillId="0" borderId="17" xfId="0" applyFont="1" applyBorder="1" applyAlignment="1" applyProtection="1">
      <alignment vertical="center" wrapText="1"/>
    </xf>
    <xf numFmtId="0" fontId="25" fillId="0" borderId="47" xfId="0" applyFont="1" applyBorder="1" applyAlignment="1" applyProtection="1">
      <alignment vertical="center" wrapText="1"/>
    </xf>
    <xf numFmtId="0" fontId="24" fillId="0" borderId="16" xfId="0" applyFont="1" applyBorder="1" applyAlignment="1" applyProtection="1">
      <alignment vertical="center" wrapText="1"/>
    </xf>
    <xf numFmtId="0" fontId="25" fillId="0" borderId="25" xfId="0" applyFont="1" applyBorder="1" applyAlignment="1" applyProtection="1">
      <alignment vertical="center" wrapText="1"/>
    </xf>
    <xf numFmtId="0" fontId="25" fillId="0" borderId="26" xfId="0" applyFont="1" applyBorder="1" applyAlignment="1" applyProtection="1">
      <alignment vertical="center" wrapText="1"/>
    </xf>
    <xf numFmtId="0" fontId="25" fillId="0" borderId="48" xfId="0" applyFont="1" applyBorder="1" applyAlignment="1" applyProtection="1">
      <alignment vertical="center" wrapText="1"/>
    </xf>
    <xf numFmtId="0" fontId="24" fillId="0" borderId="17" xfId="0" applyFont="1" applyBorder="1" applyAlignment="1" applyProtection="1">
      <alignment vertical="center" wrapText="1"/>
    </xf>
    <xf numFmtId="0" fontId="24" fillId="0" borderId="47" xfId="0" applyFont="1" applyBorder="1" applyAlignment="1" applyProtection="1">
      <alignment vertical="center" wrapText="1"/>
    </xf>
    <xf numFmtId="0" fontId="24" fillId="2" borderId="16" xfId="0" applyFont="1" applyFill="1" applyBorder="1" applyAlignment="1" applyProtection="1">
      <alignment vertical="center" wrapText="1"/>
    </xf>
    <xf numFmtId="0" fontId="24" fillId="2" borderId="18" xfId="0" applyFont="1" applyFill="1" applyBorder="1" applyAlignment="1" applyProtection="1">
      <alignment vertical="center" wrapText="1"/>
    </xf>
    <xf numFmtId="0" fontId="24" fillId="0" borderId="49" xfId="0" applyFont="1" applyBorder="1" applyAlignment="1" applyProtection="1">
      <alignment vertical="center" wrapText="1"/>
    </xf>
    <xf numFmtId="0" fontId="24" fillId="0" borderId="23" xfId="0" applyFont="1" applyBorder="1" applyAlignment="1" applyProtection="1">
      <alignment vertical="center" wrapText="1"/>
    </xf>
    <xf numFmtId="0" fontId="24" fillId="0" borderId="50" xfId="0" applyFont="1" applyBorder="1" applyAlignment="1" applyProtection="1">
      <alignment vertical="center" wrapText="1"/>
    </xf>
    <xf numFmtId="0" fontId="24" fillId="0" borderId="7" xfId="0" applyFont="1" applyBorder="1" applyAlignment="1" applyProtection="1">
      <alignment vertical="center" wrapText="1"/>
    </xf>
    <xf numFmtId="0" fontId="24" fillId="0" borderId="53" xfId="0" applyFont="1" applyBorder="1" applyAlignment="1" applyProtection="1">
      <alignment vertical="center" wrapText="1"/>
    </xf>
    <xf numFmtId="0" fontId="1" fillId="5" borderId="5" xfId="0" applyFont="1" applyFill="1" applyBorder="1" applyAlignment="1" applyProtection="1">
      <alignment vertical="center" wrapText="1"/>
    </xf>
    <xf numFmtId="0" fontId="24" fillId="0" borderId="26" xfId="0" applyFont="1" applyBorder="1" applyAlignment="1" applyProtection="1">
      <alignment vertical="center" wrapText="1"/>
    </xf>
    <xf numFmtId="0" fontId="25" fillId="0" borderId="28" xfId="0" applyFont="1" applyBorder="1" applyAlignment="1" applyProtection="1">
      <alignment vertical="center" wrapText="1"/>
    </xf>
    <xf numFmtId="0" fontId="24" fillId="0" borderId="52" xfId="0" applyFont="1" applyBorder="1" applyAlignment="1" applyProtection="1">
      <alignment vertical="center" wrapText="1"/>
    </xf>
    <xf numFmtId="0" fontId="24" fillId="0" borderId="48" xfId="0" applyFont="1" applyBorder="1" applyAlignment="1" applyProtection="1">
      <alignment vertical="center" wrapText="1"/>
    </xf>
    <xf numFmtId="0" fontId="24" fillId="0" borderId="20" xfId="0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 wrapText="1"/>
    </xf>
    <xf numFmtId="0" fontId="24" fillId="0" borderId="9" xfId="0" applyFont="1" applyBorder="1" applyAlignment="1" applyProtection="1">
      <alignment vertical="center" wrapText="1"/>
    </xf>
    <xf numFmtId="0" fontId="24" fillId="0" borderId="12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25" fillId="0" borderId="13" xfId="0" applyFont="1" applyFill="1" applyBorder="1" applyAlignment="1" applyProtection="1">
      <alignment vertical="center" wrapText="1"/>
    </xf>
    <xf numFmtId="0" fontId="25" fillId="0" borderId="58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vertical="center" wrapText="1"/>
    </xf>
    <xf numFmtId="0" fontId="25" fillId="0" borderId="14" xfId="0" applyFont="1" applyFill="1" applyBorder="1" applyAlignment="1" applyProtection="1">
      <alignment vertical="center" wrapText="1"/>
    </xf>
    <xf numFmtId="0" fontId="25" fillId="0" borderId="17" xfId="0" applyFont="1" applyFill="1" applyBorder="1" applyAlignment="1" applyProtection="1">
      <alignment vertical="center" wrapText="1"/>
    </xf>
    <xf numFmtId="0" fontId="25" fillId="0" borderId="47" xfId="0" applyFont="1" applyFill="1" applyBorder="1" applyAlignment="1" applyProtection="1">
      <alignment vertical="center" wrapText="1"/>
    </xf>
    <xf numFmtId="0" fontId="25" fillId="0" borderId="59" xfId="0" applyFont="1" applyFill="1" applyBorder="1" applyAlignment="1" applyProtection="1">
      <alignment vertical="center" wrapText="1"/>
    </xf>
    <xf numFmtId="0" fontId="25" fillId="0" borderId="54" xfId="0" applyFont="1" applyFill="1" applyBorder="1" applyAlignment="1" applyProtection="1">
      <alignment vertical="center" wrapText="1"/>
    </xf>
    <xf numFmtId="0" fontId="25" fillId="0" borderId="55" xfId="0" applyFont="1" applyFill="1" applyBorder="1" applyAlignment="1" applyProtection="1">
      <alignment vertical="center" wrapText="1"/>
    </xf>
    <xf numFmtId="0" fontId="24" fillId="0" borderId="28" xfId="0" applyFont="1" applyFill="1" applyBorder="1" applyAlignment="1" applyProtection="1">
      <alignment vertical="center" wrapText="1"/>
    </xf>
    <xf numFmtId="0" fontId="24" fillId="0" borderId="8" xfId="0" applyFont="1" applyFill="1" applyBorder="1" applyAlignment="1" applyProtection="1">
      <alignment vertical="center" wrapText="1"/>
    </xf>
    <xf numFmtId="0" fontId="24" fillId="0" borderId="16" xfId="0" applyFont="1" applyFill="1" applyBorder="1" applyAlignment="1" applyProtection="1">
      <alignment vertical="center" wrapText="1"/>
    </xf>
    <xf numFmtId="0" fontId="24" fillId="0" borderId="17" xfId="0" applyFont="1" applyFill="1" applyBorder="1" applyAlignment="1" applyProtection="1">
      <alignment vertical="center" wrapText="1"/>
    </xf>
    <xf numFmtId="0" fontId="24" fillId="0" borderId="47" xfId="0" applyFont="1" applyFill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  <protection locked="0"/>
    </xf>
    <xf numFmtId="0" fontId="24" fillId="12" borderId="38" xfId="0" applyFont="1" applyFill="1" applyBorder="1" applyAlignment="1" applyProtection="1">
      <alignment vertical="center" wrapText="1"/>
      <protection locked="0"/>
    </xf>
    <xf numFmtId="0" fontId="24" fillId="0" borderId="15" xfId="0" applyFont="1" applyBorder="1" applyAlignment="1" applyProtection="1">
      <alignment vertical="center" wrapText="1"/>
      <protection locked="0"/>
    </xf>
    <xf numFmtId="0" fontId="24" fillId="12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Border="1" applyAlignment="1" applyProtection="1">
      <alignment vertical="center" wrapText="1"/>
      <protection locked="0"/>
    </xf>
    <xf numFmtId="0" fontId="24" fillId="12" borderId="41" xfId="0" applyFont="1" applyFill="1" applyBorder="1" applyAlignment="1" applyProtection="1">
      <alignment horizontal="center" vertical="center" wrapText="1"/>
      <protection locked="0"/>
    </xf>
    <xf numFmtId="0" fontId="24" fillId="12" borderId="15" xfId="0" applyFont="1" applyFill="1" applyBorder="1" applyAlignment="1" applyProtection="1">
      <alignment vertical="center" wrapText="1"/>
      <protection locked="0"/>
    </xf>
    <xf numFmtId="0" fontId="24" fillId="12" borderId="15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center" vertical="center" textRotation="90" wrapText="1"/>
    </xf>
    <xf numFmtId="0" fontId="25" fillId="7" borderId="4" xfId="0" applyFont="1" applyFill="1" applyBorder="1" applyAlignment="1" applyProtection="1">
      <alignment horizontal="center" vertical="center" wrapText="1"/>
    </xf>
    <xf numFmtId="0" fontId="25" fillId="7" borderId="5" xfId="0" applyFont="1" applyFill="1" applyBorder="1" applyAlignment="1" applyProtection="1">
      <alignment horizontal="center" vertical="center" wrapText="1"/>
    </xf>
    <xf numFmtId="0" fontId="25" fillId="7" borderId="6" xfId="0" applyFont="1" applyFill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51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25" fillId="0" borderId="47" xfId="0" applyFont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left" vertical="center" wrapText="1"/>
    </xf>
    <xf numFmtId="0" fontId="24" fillId="0" borderId="27" xfId="0" applyFont="1" applyBorder="1" applyAlignment="1" applyProtection="1">
      <alignment horizontal="left" vertical="center" wrapText="1"/>
    </xf>
    <xf numFmtId="0" fontId="24" fillId="0" borderId="28" xfId="0" applyFont="1" applyBorder="1" applyAlignment="1" applyProtection="1">
      <alignment horizontal="left" vertical="center" wrapText="1"/>
    </xf>
    <xf numFmtId="0" fontId="24" fillId="0" borderId="29" xfId="0" applyFont="1" applyBorder="1" applyAlignment="1" applyProtection="1">
      <alignment horizontal="left" vertical="center" wrapText="1"/>
    </xf>
    <xf numFmtId="0" fontId="24" fillId="0" borderId="22" xfId="0" applyFont="1" applyBorder="1" applyAlignment="1" applyProtection="1">
      <alignment horizontal="left" vertical="center" wrapText="1"/>
    </xf>
    <xf numFmtId="0" fontId="24" fillId="0" borderId="24" xfId="0" applyFont="1" applyBorder="1" applyAlignment="1" applyProtection="1">
      <alignment horizontal="left" vertical="center" wrapText="1"/>
    </xf>
    <xf numFmtId="0" fontId="24" fillId="0" borderId="16" xfId="0" applyFont="1" applyBorder="1" applyAlignment="1" applyProtection="1">
      <alignment horizontal="left" vertical="center" wrapText="1"/>
    </xf>
    <xf numFmtId="0" fontId="24" fillId="0" borderId="18" xfId="0" applyFont="1" applyBorder="1" applyAlignment="1" applyProtection="1">
      <alignment horizontal="left" vertical="center" wrapText="1"/>
    </xf>
    <xf numFmtId="0" fontId="24" fillId="2" borderId="16" xfId="0" applyFont="1" applyFill="1" applyBorder="1" applyAlignment="1" applyProtection="1">
      <alignment horizontal="left" vertical="center" wrapText="1"/>
    </xf>
    <xf numFmtId="0" fontId="24" fillId="2" borderId="18" xfId="0" applyFont="1" applyFill="1" applyBorder="1" applyAlignment="1" applyProtection="1">
      <alignment horizontal="left" vertical="center" wrapText="1"/>
    </xf>
    <xf numFmtId="0" fontId="24" fillId="2" borderId="16" xfId="0" applyFont="1" applyFill="1" applyBorder="1" applyAlignment="1" applyProtection="1">
      <alignment horizontal="center"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24" fillId="0" borderId="25" xfId="0" applyFont="1" applyBorder="1" applyAlignment="1" applyProtection="1">
      <alignment horizontal="center" vertical="center" wrapText="1"/>
    </xf>
    <xf numFmtId="0" fontId="24" fillId="0" borderId="27" xfId="0" applyFont="1" applyBorder="1" applyAlignment="1" applyProtection="1">
      <alignment horizontal="center" vertical="center" wrapText="1"/>
    </xf>
    <xf numFmtId="0" fontId="24" fillId="0" borderId="28" xfId="0" applyFont="1" applyBorder="1" applyAlignment="1" applyProtection="1">
      <alignment horizontal="center" vertical="center" wrapText="1"/>
    </xf>
    <xf numFmtId="0" fontId="24" fillId="0" borderId="29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horizontal="center" vertical="center" wrapText="1"/>
    </xf>
    <xf numFmtId="0" fontId="24" fillId="0" borderId="24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24" fillId="0" borderId="56" xfId="0" applyFont="1" applyBorder="1" applyAlignment="1" applyProtection="1">
      <alignment horizontal="center" vertical="center" wrapText="1"/>
    </xf>
    <xf numFmtId="0" fontId="24" fillId="0" borderId="57" xfId="0" applyFont="1" applyBorder="1" applyAlignment="1" applyProtection="1">
      <alignment horizontal="center" vertical="center" wrapText="1"/>
    </xf>
    <xf numFmtId="0" fontId="24" fillId="12" borderId="32" xfId="0" applyFont="1" applyFill="1" applyBorder="1" applyAlignment="1" applyProtection="1">
      <alignment horizontal="center" vertical="center"/>
      <protection locked="0"/>
    </xf>
    <xf numFmtId="0" fontId="24" fillId="12" borderId="33" xfId="0" applyFont="1" applyFill="1" applyBorder="1" applyAlignment="1" applyProtection="1">
      <alignment horizontal="center" vertical="center"/>
      <protection locked="0"/>
    </xf>
    <xf numFmtId="0" fontId="24" fillId="12" borderId="34" xfId="0" applyFont="1" applyFill="1" applyBorder="1" applyAlignment="1" applyProtection="1">
      <alignment horizontal="center" vertical="center"/>
      <protection locked="0"/>
    </xf>
    <xf numFmtId="0" fontId="24" fillId="12" borderId="16" xfId="0" quotePrefix="1" applyFont="1" applyFill="1" applyBorder="1" applyAlignment="1" applyProtection="1">
      <alignment horizontal="center" vertical="center" wrapText="1"/>
      <protection locked="0"/>
    </xf>
    <xf numFmtId="0" fontId="24" fillId="12" borderId="17" xfId="0" quotePrefix="1" applyFont="1" applyFill="1" applyBorder="1" applyAlignment="1" applyProtection="1">
      <alignment horizontal="center" vertical="center" wrapText="1"/>
      <protection locked="0"/>
    </xf>
    <xf numFmtId="0" fontId="24" fillId="12" borderId="47" xfId="0" quotePrefix="1" applyFont="1" applyFill="1" applyBorder="1" applyAlignment="1" applyProtection="1">
      <alignment horizontal="center" vertical="center" wrapText="1"/>
      <protection locked="0"/>
    </xf>
    <xf numFmtId="0" fontId="24" fillId="12" borderId="16" xfId="0" applyFont="1" applyFill="1" applyBorder="1" applyAlignment="1" applyProtection="1">
      <alignment horizontal="center" vertical="center" wrapText="1"/>
      <protection locked="0"/>
    </xf>
    <xf numFmtId="0" fontId="24" fillId="12" borderId="18" xfId="0" applyFont="1" applyFill="1" applyBorder="1" applyAlignment="1" applyProtection="1">
      <alignment horizontal="center" vertical="center" wrapText="1"/>
      <protection locked="0"/>
    </xf>
    <xf numFmtId="0" fontId="24" fillId="12" borderId="47" xfId="0" applyFont="1" applyFill="1" applyBorder="1" applyAlignment="1" applyProtection="1">
      <alignment horizontal="center" vertical="center" wrapText="1"/>
      <protection locked="0"/>
    </xf>
    <xf numFmtId="0" fontId="24" fillId="0" borderId="39" xfId="0" applyFont="1" applyBorder="1" applyAlignment="1" applyProtection="1">
      <alignment horizontal="center" vertical="center" wrapText="1"/>
      <protection locked="0"/>
    </xf>
    <xf numFmtId="0" fontId="24" fillId="0" borderId="5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right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24" fillId="0" borderId="26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23" xfId="0" applyFont="1" applyBorder="1" applyAlignment="1" applyProtection="1">
      <alignment horizontal="left" vertical="center" wrapText="1"/>
    </xf>
    <xf numFmtId="0" fontId="25" fillId="8" borderId="4" xfId="0" applyFont="1" applyFill="1" applyBorder="1" applyAlignment="1" applyProtection="1">
      <alignment horizontal="center" vertical="center" wrapText="1"/>
    </xf>
    <xf numFmtId="0" fontId="25" fillId="8" borderId="5" xfId="0" applyFont="1" applyFill="1" applyBorder="1" applyAlignment="1" applyProtection="1">
      <alignment horizontal="center" vertical="center" wrapText="1"/>
    </xf>
    <xf numFmtId="0" fontId="25" fillId="8" borderId="6" xfId="0" applyFont="1" applyFill="1" applyBorder="1" applyAlignment="1" applyProtection="1">
      <alignment horizontal="center" vertical="center" wrapText="1"/>
    </xf>
    <xf numFmtId="0" fontId="13" fillId="0" borderId="56" xfId="0" applyFont="1" applyBorder="1" applyAlignment="1" applyProtection="1">
      <alignment horizontal="center" vertical="center" wrapText="1"/>
    </xf>
    <xf numFmtId="0" fontId="13" fillId="0" borderId="33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</xf>
    <xf numFmtId="0" fontId="24" fillId="0" borderId="20" xfId="0" applyFont="1" applyBorder="1" applyAlignment="1" applyProtection="1">
      <alignment horizontal="center" vertical="center" wrapText="1"/>
    </xf>
    <xf numFmtId="0" fontId="25" fillId="9" borderId="4" xfId="0" applyFont="1" applyFill="1" applyBorder="1" applyAlignment="1" applyProtection="1">
      <alignment horizontal="center" vertical="center" wrapText="1"/>
    </xf>
    <xf numFmtId="0" fontId="25" fillId="9" borderId="5" xfId="0" applyFont="1" applyFill="1" applyBorder="1" applyAlignment="1" applyProtection="1">
      <alignment horizontal="center" vertical="center" wrapText="1"/>
    </xf>
    <xf numFmtId="0" fontId="25" fillId="9" borderId="6" xfId="0" applyFont="1" applyFill="1" applyBorder="1" applyAlignment="1" applyProtection="1">
      <alignment horizontal="center" vertical="center" wrapText="1"/>
    </xf>
    <xf numFmtId="0" fontId="25" fillId="10" borderId="4" xfId="0" applyFont="1" applyFill="1" applyBorder="1" applyAlignment="1" applyProtection="1">
      <alignment horizontal="center" vertical="center" wrapText="1"/>
    </xf>
    <xf numFmtId="0" fontId="25" fillId="10" borderId="5" xfId="0" applyFont="1" applyFill="1" applyBorder="1" applyAlignment="1" applyProtection="1">
      <alignment horizontal="center" vertical="center" wrapText="1"/>
    </xf>
    <xf numFmtId="0" fontId="25" fillId="10" borderId="6" xfId="0" applyFont="1" applyFill="1" applyBorder="1" applyAlignment="1" applyProtection="1">
      <alignment horizontal="center" vertical="center" wrapText="1"/>
    </xf>
    <xf numFmtId="0" fontId="25" fillId="11" borderId="4" xfId="0" applyFont="1" applyFill="1" applyBorder="1" applyAlignment="1" applyProtection="1">
      <alignment horizontal="center" vertical="center" wrapText="1"/>
    </xf>
    <xf numFmtId="0" fontId="25" fillId="11" borderId="5" xfId="0" applyFont="1" applyFill="1" applyBorder="1" applyAlignment="1" applyProtection="1">
      <alignment horizontal="center" vertical="center" wrapText="1"/>
    </xf>
    <xf numFmtId="0" fontId="25" fillId="11" borderId="6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21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1" fillId="13" borderId="4" xfId="0" applyFont="1" applyFill="1" applyBorder="1" applyAlignment="1" applyProtection="1">
      <alignment horizontal="center" vertical="center" wrapText="1"/>
    </xf>
    <xf numFmtId="0" fontId="21" fillId="13" borderId="5" xfId="0" applyFont="1" applyFill="1" applyBorder="1" applyAlignment="1" applyProtection="1">
      <alignment horizontal="center" vertical="center" wrapText="1"/>
    </xf>
    <xf numFmtId="0" fontId="21" fillId="13" borderId="6" xfId="0" applyFont="1" applyFill="1" applyBorder="1" applyAlignment="1" applyProtection="1">
      <alignment horizontal="center" vertical="center" wrapText="1"/>
    </xf>
    <xf numFmtId="0" fontId="13" fillId="0" borderId="58" xfId="0" applyFont="1" applyBorder="1" applyAlignment="1" applyProtection="1">
      <alignment horizontal="left" vertical="center"/>
    </xf>
    <xf numFmtId="0" fontId="19" fillId="0" borderId="1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left" vertical="center"/>
      <protection locked="0"/>
    </xf>
  </cellXfs>
  <cellStyles count="3">
    <cellStyle name="Euro" xfId="2" xr:uid="{00000000-0005-0000-0000-000000000000}"/>
    <cellStyle name="Normal" xfId="0" builtinId="0"/>
    <cellStyle name="Porcentaje" xfId="1" builtinId="5"/>
  </cellStyles>
  <dxfs count="306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FFFF"/>
      <color rgb="FFFF7C80"/>
      <color rgb="FF0000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55</xdr:row>
          <xdr:rowOff>0</xdr:rowOff>
        </xdr:from>
        <xdr:to>
          <xdr:col>22</xdr:col>
          <xdr:colOff>685800</xdr:colOff>
          <xdr:row>58</xdr:row>
          <xdr:rowOff>47625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rgb="FF00FFFF"/>
    <pageSetUpPr fitToPage="1"/>
  </sheetPr>
  <dimension ref="A1:P185"/>
  <sheetViews>
    <sheetView tabSelected="1" topLeftCell="A100" zoomScale="50" zoomScaleNormal="50" zoomScaleSheetLayoutView="40" zoomScalePageLayoutView="50" workbookViewId="0">
      <selection activeCell="E5" sqref="E5:I5"/>
    </sheetView>
  </sheetViews>
  <sheetFormatPr baseColWidth="10" defaultColWidth="11.42578125" defaultRowHeight="23.25" x14ac:dyDescent="0.25"/>
  <cols>
    <col min="1" max="1" width="14" style="141" customWidth="1"/>
    <col min="2" max="2" width="6" style="141" customWidth="1"/>
    <col min="3" max="3" width="5" style="142" customWidth="1"/>
    <col min="4" max="4" width="31.28515625" style="141" customWidth="1"/>
    <col min="5" max="5" width="99.5703125" style="141" customWidth="1"/>
    <col min="6" max="6" width="112.7109375" style="141" customWidth="1"/>
    <col min="7" max="7" width="19.28515625" style="142" customWidth="1"/>
    <col min="8" max="8" width="17.42578125" style="142" customWidth="1"/>
    <col min="9" max="9" width="16" style="142" customWidth="1"/>
    <col min="10" max="10" width="3.85546875" style="141" customWidth="1"/>
    <col min="11" max="11" width="16" style="112" hidden="1" customWidth="1"/>
    <col min="12" max="12" width="86.7109375" style="112" hidden="1" customWidth="1"/>
    <col min="13" max="13" width="5.28515625" style="141" hidden="1" customWidth="1"/>
    <col min="14" max="14" width="16.42578125" style="112" hidden="1" customWidth="1"/>
    <col min="15" max="15" width="64.85546875" style="112" hidden="1" customWidth="1"/>
    <col min="16" max="16" width="0" style="141" hidden="1" customWidth="1"/>
    <col min="17" max="16384" width="11.42578125" style="141"/>
  </cols>
  <sheetData>
    <row r="1" spans="1:16" ht="21" customHeight="1" x14ac:dyDescent="0.25"/>
    <row r="2" spans="1:16" ht="21" customHeight="1" x14ac:dyDescent="0.35">
      <c r="C2" s="143"/>
      <c r="D2" s="324" t="s">
        <v>118</v>
      </c>
      <c r="E2" s="324"/>
      <c r="F2" s="324"/>
      <c r="G2" s="222"/>
      <c r="H2" s="309" t="s">
        <v>119</v>
      </c>
      <c r="I2" s="309"/>
    </row>
    <row r="3" spans="1:16" ht="21" customHeight="1" x14ac:dyDescent="0.25">
      <c r="D3" s="325" t="s">
        <v>120</v>
      </c>
      <c r="E3" s="325"/>
      <c r="F3" s="325"/>
      <c r="G3" s="153"/>
      <c r="H3" s="206"/>
      <c r="I3" s="206"/>
    </row>
    <row r="4" spans="1:16" ht="21" customHeight="1" thickBot="1" x14ac:dyDescent="0.2">
      <c r="F4" s="144"/>
    </row>
    <row r="5" spans="1:16" ht="25.5" customHeight="1" thickBot="1" x14ac:dyDescent="0.3">
      <c r="A5" s="281" t="s">
        <v>122</v>
      </c>
      <c r="B5" s="223"/>
      <c r="C5" s="310" t="s">
        <v>56</v>
      </c>
      <c r="D5" s="311"/>
      <c r="E5" s="312"/>
      <c r="F5" s="313"/>
      <c r="G5" s="313"/>
      <c r="H5" s="313"/>
      <c r="I5" s="314"/>
      <c r="J5" s="112"/>
      <c r="K5" s="303" t="s">
        <v>259</v>
      </c>
      <c r="L5" s="304"/>
      <c r="N5" s="303" t="s">
        <v>260</v>
      </c>
      <c r="O5" s="304"/>
    </row>
    <row r="6" spans="1:16" ht="44.25" customHeight="1" thickBot="1" x14ac:dyDescent="0.3">
      <c r="A6" s="281"/>
      <c r="B6" s="223"/>
      <c r="C6" s="310" t="s">
        <v>214</v>
      </c>
      <c r="D6" s="311"/>
      <c r="E6" s="315" t="s">
        <v>117</v>
      </c>
      <c r="F6" s="316"/>
      <c r="G6" s="316"/>
      <c r="H6" s="316"/>
      <c r="I6" s="317"/>
      <c r="J6" s="112"/>
      <c r="K6" s="305"/>
      <c r="L6" s="306"/>
      <c r="N6" s="305"/>
      <c r="O6" s="306"/>
    </row>
    <row r="7" spans="1:16" ht="25.5" customHeight="1" thickBot="1" x14ac:dyDescent="0.3">
      <c r="A7" s="281"/>
      <c r="B7" s="223"/>
      <c r="C7" s="310" t="s">
        <v>57</v>
      </c>
      <c r="D7" s="311"/>
      <c r="E7" s="318"/>
      <c r="F7" s="319"/>
      <c r="G7" s="145" t="s">
        <v>111</v>
      </c>
      <c r="H7" s="318"/>
      <c r="I7" s="320"/>
      <c r="J7" s="112"/>
      <c r="K7" s="305"/>
      <c r="L7" s="306"/>
      <c r="N7" s="305"/>
      <c r="O7" s="306"/>
    </row>
    <row r="8" spans="1:16" ht="25.5" customHeight="1" thickBot="1" x14ac:dyDescent="0.3">
      <c r="A8" s="281"/>
      <c r="B8" s="223"/>
      <c r="C8" s="310" t="s">
        <v>55</v>
      </c>
      <c r="D8" s="311"/>
      <c r="E8" s="272"/>
      <c r="F8" s="146" t="s">
        <v>112</v>
      </c>
      <c r="G8" s="321"/>
      <c r="H8" s="322"/>
      <c r="I8" s="323"/>
      <c r="J8" s="112"/>
      <c r="K8" s="307"/>
      <c r="L8" s="308"/>
      <c r="N8" s="307"/>
      <c r="O8" s="308"/>
    </row>
    <row r="9" spans="1:16" ht="54" customHeight="1" thickBot="1" x14ac:dyDescent="0.3"/>
    <row r="10" spans="1:16" ht="65.45" customHeight="1" thickBot="1" x14ac:dyDescent="0.3">
      <c r="A10" s="281" t="s">
        <v>239</v>
      </c>
      <c r="C10" s="326" t="s">
        <v>0</v>
      </c>
      <c r="D10" s="327"/>
      <c r="E10" s="327"/>
      <c r="F10" s="328"/>
      <c r="G10" s="147" t="s">
        <v>3</v>
      </c>
      <c r="H10" s="148" t="s">
        <v>7</v>
      </c>
      <c r="I10" s="147" t="s">
        <v>186</v>
      </c>
      <c r="K10" s="149" t="s">
        <v>262</v>
      </c>
      <c r="L10" s="149" t="s">
        <v>258</v>
      </c>
      <c r="N10" s="149" t="s">
        <v>261</v>
      </c>
      <c r="O10" s="149" t="s">
        <v>258</v>
      </c>
    </row>
    <row r="11" spans="1:16" ht="22.5" customHeight="1" thickBot="1" x14ac:dyDescent="0.3">
      <c r="A11" s="281"/>
      <c r="C11" s="282" t="s">
        <v>223</v>
      </c>
      <c r="D11" s="283"/>
      <c r="E11" s="283"/>
      <c r="F11" s="283"/>
      <c r="G11" s="283"/>
      <c r="H11" s="283"/>
      <c r="I11" s="284"/>
    </row>
    <row r="12" spans="1:16" ht="5.25" customHeight="1" x14ac:dyDescent="0.25">
      <c r="A12" s="281"/>
      <c r="C12" s="225"/>
      <c r="D12" s="226"/>
      <c r="E12" s="226"/>
      <c r="F12" s="226"/>
      <c r="G12" s="226"/>
      <c r="H12" s="226"/>
      <c r="I12" s="227"/>
    </row>
    <row r="13" spans="1:16" ht="25.5" customHeight="1" x14ac:dyDescent="0.25">
      <c r="A13" s="281"/>
      <c r="C13" s="285">
        <v>1</v>
      </c>
      <c r="D13" s="288" t="s">
        <v>1</v>
      </c>
      <c r="E13" s="289"/>
      <c r="F13" s="289"/>
      <c r="G13" s="289"/>
      <c r="H13" s="289"/>
      <c r="I13" s="290"/>
      <c r="K13" s="150"/>
      <c r="L13" s="150"/>
      <c r="M13" s="151"/>
      <c r="N13" s="150"/>
      <c r="O13" s="150"/>
      <c r="P13" s="151"/>
    </row>
    <row r="14" spans="1:16" ht="5.25" customHeight="1" x14ac:dyDescent="0.25">
      <c r="A14" s="281"/>
      <c r="C14" s="286"/>
      <c r="D14" s="231"/>
      <c r="E14" s="232"/>
      <c r="F14" s="232"/>
      <c r="G14" s="232"/>
      <c r="H14" s="232"/>
      <c r="I14" s="233"/>
    </row>
    <row r="15" spans="1:16" ht="25.5" customHeight="1" x14ac:dyDescent="0.25">
      <c r="A15" s="281"/>
      <c r="C15" s="286"/>
      <c r="D15" s="291" t="s">
        <v>229</v>
      </c>
      <c r="E15" s="292"/>
      <c r="F15" s="111" t="s">
        <v>257</v>
      </c>
      <c r="G15" s="145" t="s">
        <v>185</v>
      </c>
      <c r="H15" s="274"/>
      <c r="I15" s="152">
        <f>H15*8</f>
        <v>0</v>
      </c>
      <c r="K15" s="273"/>
      <c r="L15" s="275"/>
      <c r="N15" s="273"/>
      <c r="O15" s="275"/>
    </row>
    <row r="16" spans="1:16" ht="5.25" customHeight="1" x14ac:dyDescent="0.25">
      <c r="A16" s="281"/>
      <c r="C16" s="286"/>
      <c r="D16" s="293"/>
      <c r="E16" s="294"/>
      <c r="F16" s="234"/>
      <c r="G16" s="238"/>
      <c r="H16" s="238"/>
      <c r="I16" s="239"/>
      <c r="L16" s="153"/>
      <c r="O16" s="153"/>
    </row>
    <row r="17" spans="1:15" ht="25.5" customHeight="1" x14ac:dyDescent="0.25">
      <c r="A17" s="281"/>
      <c r="C17" s="286"/>
      <c r="D17" s="295"/>
      <c r="E17" s="296"/>
      <c r="F17" s="111" t="s">
        <v>228</v>
      </c>
      <c r="G17" s="145" t="s">
        <v>54</v>
      </c>
      <c r="H17" s="274"/>
      <c r="I17" s="152">
        <f>H17*4</f>
        <v>0</v>
      </c>
      <c r="K17" s="273"/>
      <c r="L17" s="275"/>
      <c r="N17" s="273"/>
      <c r="O17" s="275"/>
    </row>
    <row r="18" spans="1:15" ht="5.25" customHeight="1" x14ac:dyDescent="0.25">
      <c r="A18" s="281"/>
      <c r="C18" s="286"/>
      <c r="D18" s="231"/>
      <c r="E18" s="232"/>
      <c r="F18" s="232"/>
      <c r="G18" s="232"/>
      <c r="H18" s="232"/>
      <c r="I18" s="233"/>
      <c r="L18" s="153"/>
      <c r="O18" s="153"/>
    </row>
    <row r="19" spans="1:15" ht="46.5" customHeight="1" x14ac:dyDescent="0.25">
      <c r="A19" s="281"/>
      <c r="C19" s="286"/>
      <c r="D19" s="297" t="s">
        <v>287</v>
      </c>
      <c r="E19" s="298"/>
      <c r="F19" s="111" t="s">
        <v>286</v>
      </c>
      <c r="G19" s="145" t="s">
        <v>5</v>
      </c>
      <c r="H19" s="274"/>
      <c r="I19" s="152">
        <f>H19*2</f>
        <v>0</v>
      </c>
      <c r="K19" s="273"/>
      <c r="L19" s="275"/>
      <c r="N19" s="273"/>
      <c r="O19" s="275"/>
    </row>
    <row r="20" spans="1:15" ht="5.25" customHeight="1" x14ac:dyDescent="0.25">
      <c r="A20" s="281"/>
      <c r="C20" s="286"/>
      <c r="D20" s="231"/>
      <c r="E20" s="232"/>
      <c r="F20" s="232"/>
      <c r="G20" s="232"/>
      <c r="H20" s="232"/>
      <c r="I20" s="233"/>
      <c r="L20" s="153"/>
      <c r="O20" s="153"/>
    </row>
    <row r="21" spans="1:15" ht="25.5" customHeight="1" x14ac:dyDescent="0.25">
      <c r="A21" s="281"/>
      <c r="C21" s="286"/>
      <c r="D21" s="297" t="s">
        <v>288</v>
      </c>
      <c r="E21" s="298"/>
      <c r="F21" s="154" t="s">
        <v>204</v>
      </c>
      <c r="G21" s="145" t="s">
        <v>5</v>
      </c>
      <c r="H21" s="274"/>
      <c r="I21" s="152">
        <f t="shared" ref="I21" si="0">H21*2</f>
        <v>0</v>
      </c>
      <c r="K21" s="273"/>
      <c r="L21" s="275"/>
      <c r="N21" s="273"/>
      <c r="O21" s="275"/>
    </row>
    <row r="22" spans="1:15" ht="5.25" customHeight="1" thickBot="1" x14ac:dyDescent="0.3">
      <c r="A22" s="281"/>
      <c r="C22" s="286"/>
      <c r="D22" s="235"/>
      <c r="E22" s="236"/>
      <c r="F22" s="236"/>
      <c r="G22" s="236"/>
      <c r="H22" s="236"/>
      <c r="I22" s="237"/>
      <c r="L22" s="153"/>
      <c r="O22" s="153"/>
    </row>
    <row r="23" spans="1:15" ht="25.5" customHeight="1" thickBot="1" x14ac:dyDescent="0.3">
      <c r="A23" s="281"/>
      <c r="C23" s="287"/>
      <c r="D23" s="299" t="s">
        <v>132</v>
      </c>
      <c r="E23" s="300"/>
      <c r="F23" s="240" t="s">
        <v>8</v>
      </c>
      <c r="G23" s="241"/>
      <c r="H23" s="214"/>
      <c r="I23" s="155">
        <f>IF(SUM(I15:I22)&lt;=20,SUM(I15:I22),20)</f>
        <v>0</v>
      </c>
      <c r="J23" s="214"/>
      <c r="K23" s="110">
        <f>IF(SUM(K15:K22)&lt;=20,SUM(K15:K22),20)</f>
        <v>0</v>
      </c>
      <c r="L23" s="276"/>
      <c r="M23" s="156"/>
      <c r="N23" s="111">
        <f>IF(SUM(N15:N22)&lt;=20,SUM(N15:N22),20)</f>
        <v>0</v>
      </c>
      <c r="O23" s="276"/>
    </row>
    <row r="24" spans="1:15" ht="5.25" customHeight="1" x14ac:dyDescent="0.25">
      <c r="A24" s="281"/>
      <c r="C24" s="242"/>
      <c r="D24" s="243"/>
      <c r="E24" s="243"/>
      <c r="F24" s="243"/>
      <c r="G24" s="243"/>
      <c r="H24" s="243"/>
      <c r="I24" s="244"/>
      <c r="J24" s="157"/>
      <c r="L24" s="153"/>
      <c r="O24" s="153"/>
    </row>
    <row r="25" spans="1:15" ht="25.5" customHeight="1" x14ac:dyDescent="0.25">
      <c r="A25" s="281"/>
      <c r="C25" s="285">
        <v>2</v>
      </c>
      <c r="D25" s="288" t="s">
        <v>2</v>
      </c>
      <c r="E25" s="289"/>
      <c r="F25" s="289"/>
      <c r="G25" s="289"/>
      <c r="H25" s="289"/>
      <c r="I25" s="290"/>
      <c r="J25" s="157"/>
      <c r="L25" s="153"/>
      <c r="O25" s="153"/>
    </row>
    <row r="26" spans="1:15" ht="5.25" customHeight="1" x14ac:dyDescent="0.25">
      <c r="A26" s="281"/>
      <c r="C26" s="286"/>
      <c r="D26" s="231"/>
      <c r="E26" s="232"/>
      <c r="F26" s="232"/>
      <c r="G26" s="232"/>
      <c r="H26" s="232"/>
      <c r="I26" s="233"/>
      <c r="J26" s="157"/>
      <c r="L26" s="153"/>
      <c r="O26" s="153"/>
    </row>
    <row r="27" spans="1:15" ht="25.5" customHeight="1" x14ac:dyDescent="0.25">
      <c r="A27" s="281"/>
      <c r="C27" s="286"/>
      <c r="D27" s="291" t="s">
        <v>230</v>
      </c>
      <c r="E27" s="329"/>
      <c r="F27" s="111" t="s">
        <v>289</v>
      </c>
      <c r="G27" s="145" t="s">
        <v>4</v>
      </c>
      <c r="H27" s="274" t="s">
        <v>83</v>
      </c>
      <c r="I27" s="152">
        <f>IF(H27="","",VLOOKUP(H27,'Ref. 5ª Convocatoria'!D41:E42,2,FALSE))</f>
        <v>0</v>
      </c>
      <c r="J27" s="157"/>
      <c r="K27" s="273"/>
      <c r="L27" s="275"/>
      <c r="N27" s="273"/>
      <c r="O27" s="275"/>
    </row>
    <row r="28" spans="1:15" ht="5.25" customHeight="1" x14ac:dyDescent="0.25">
      <c r="A28" s="281"/>
      <c r="C28" s="286"/>
      <c r="D28" s="293"/>
      <c r="E28" s="330"/>
      <c r="F28" s="158"/>
      <c r="G28" s="158"/>
      <c r="H28" s="158"/>
      <c r="I28" s="159"/>
      <c r="J28" s="157"/>
      <c r="L28" s="153"/>
      <c r="O28" s="153"/>
    </row>
    <row r="29" spans="1:15" ht="25.5" customHeight="1" x14ac:dyDescent="0.25">
      <c r="A29" s="281"/>
      <c r="C29" s="286"/>
      <c r="D29" s="295"/>
      <c r="E29" s="331"/>
      <c r="F29" s="111" t="s">
        <v>290</v>
      </c>
      <c r="G29" s="145" t="s">
        <v>54</v>
      </c>
      <c r="H29" s="274" t="s">
        <v>83</v>
      </c>
      <c r="I29" s="152">
        <f>IF(H29="","",VLOOKUP(H29,'Ref. 5ª Convocatoria'!H41:I42,2,FALSE))</f>
        <v>0</v>
      </c>
      <c r="J29" s="157"/>
      <c r="K29" s="273"/>
      <c r="L29" s="275"/>
      <c r="N29" s="273"/>
      <c r="O29" s="275"/>
    </row>
    <row r="30" spans="1:15" ht="5.25" customHeight="1" x14ac:dyDescent="0.25">
      <c r="A30" s="281"/>
      <c r="C30" s="286"/>
      <c r="D30" s="231"/>
      <c r="E30" s="232"/>
      <c r="F30" s="232"/>
      <c r="G30" s="232"/>
      <c r="H30" s="232"/>
      <c r="I30" s="233"/>
      <c r="J30" s="157"/>
      <c r="L30" s="153"/>
      <c r="O30" s="153"/>
    </row>
    <row r="31" spans="1:15" ht="25.5" customHeight="1" x14ac:dyDescent="0.25">
      <c r="A31" s="281"/>
      <c r="C31" s="286"/>
      <c r="D31" s="297" t="s">
        <v>291</v>
      </c>
      <c r="E31" s="298"/>
      <c r="F31" s="154" t="s">
        <v>204</v>
      </c>
      <c r="G31" s="145" t="s">
        <v>6</v>
      </c>
      <c r="H31" s="274"/>
      <c r="I31" s="152">
        <f>H31*1</f>
        <v>0</v>
      </c>
      <c r="J31" s="157"/>
      <c r="K31" s="273">
        <v>0</v>
      </c>
      <c r="L31" s="275"/>
      <c r="N31" s="273"/>
      <c r="O31" s="275"/>
    </row>
    <row r="32" spans="1:15" ht="5.25" customHeight="1" x14ac:dyDescent="0.25">
      <c r="A32" s="281"/>
      <c r="C32" s="286"/>
      <c r="D32" s="231"/>
      <c r="E32" s="232"/>
      <c r="F32" s="232"/>
      <c r="G32" s="232"/>
      <c r="H32" s="232"/>
      <c r="I32" s="233"/>
      <c r="J32" s="157"/>
      <c r="L32" s="153"/>
      <c r="O32" s="153"/>
    </row>
    <row r="33" spans="1:15" ht="46.5" customHeight="1" x14ac:dyDescent="0.25">
      <c r="A33" s="281"/>
      <c r="C33" s="286"/>
      <c r="D33" s="297" t="s">
        <v>292</v>
      </c>
      <c r="E33" s="298"/>
      <c r="F33" s="154" t="s">
        <v>307</v>
      </c>
      <c r="G33" s="145" t="s">
        <v>6</v>
      </c>
      <c r="H33" s="274"/>
      <c r="I33" s="152">
        <f>H33*1</f>
        <v>0</v>
      </c>
      <c r="J33" s="157"/>
      <c r="K33" s="273"/>
      <c r="L33" s="275"/>
      <c r="N33" s="273"/>
      <c r="O33" s="275"/>
    </row>
    <row r="34" spans="1:15" ht="5.25" customHeight="1" x14ac:dyDescent="0.25">
      <c r="A34" s="281"/>
      <c r="C34" s="286"/>
      <c r="D34" s="235"/>
      <c r="E34" s="236"/>
      <c r="F34" s="236"/>
      <c r="G34" s="236"/>
      <c r="H34" s="236"/>
      <c r="I34" s="237"/>
      <c r="J34" s="157"/>
      <c r="L34" s="153"/>
      <c r="O34" s="153"/>
    </row>
    <row r="35" spans="1:15" ht="5.25" customHeight="1" thickBot="1" x14ac:dyDescent="0.3">
      <c r="A35" s="281"/>
      <c r="C35" s="286"/>
      <c r="D35" s="249"/>
      <c r="E35" s="158"/>
      <c r="F35" s="158"/>
      <c r="G35" s="158"/>
      <c r="H35" s="158"/>
      <c r="I35" s="159"/>
      <c r="J35" s="157"/>
      <c r="L35" s="153"/>
      <c r="O35" s="153"/>
    </row>
    <row r="36" spans="1:15" ht="25.5" customHeight="1" thickBot="1" x14ac:dyDescent="0.3">
      <c r="A36" s="281"/>
      <c r="C36" s="287"/>
      <c r="D36" s="301" t="s">
        <v>308</v>
      </c>
      <c r="E36" s="302"/>
      <c r="F36" s="301" t="s">
        <v>8</v>
      </c>
      <c r="G36" s="302"/>
      <c r="H36" s="214"/>
      <c r="I36" s="155">
        <f>IF(SUM(I27:I34)&lt;=10,SUM(I27:I34),10)</f>
        <v>0</v>
      </c>
      <c r="J36" s="214"/>
      <c r="K36" s="110">
        <f>IF(SUM(K27:K34)&lt;=10,SUM(K27:K34),10)</f>
        <v>0</v>
      </c>
      <c r="L36" s="276"/>
      <c r="M36" s="156"/>
      <c r="N36" s="111">
        <f>IF(SUM(N27:N34)&lt;=10,SUM(N27:N34),10)</f>
        <v>0</v>
      </c>
      <c r="O36" s="276"/>
    </row>
    <row r="37" spans="1:15" ht="4.5" customHeight="1" thickBot="1" x14ac:dyDescent="0.3">
      <c r="A37" s="281"/>
      <c r="C37" s="245"/>
      <c r="D37" s="246"/>
      <c r="E37" s="246"/>
      <c r="F37" s="246"/>
      <c r="G37" s="246"/>
      <c r="H37" s="246"/>
      <c r="I37" s="246"/>
      <c r="J37" s="151"/>
      <c r="L37" s="153"/>
      <c r="O37" s="153"/>
    </row>
    <row r="38" spans="1:15" ht="25.5" customHeight="1" thickBot="1" x14ac:dyDescent="0.3">
      <c r="A38" s="281"/>
      <c r="C38" s="282" t="s">
        <v>71</v>
      </c>
      <c r="D38" s="283"/>
      <c r="E38" s="283"/>
      <c r="F38" s="283"/>
      <c r="G38" s="283"/>
      <c r="H38" s="284"/>
      <c r="I38" s="160">
        <f>IF(SUM(I23+I36)&lt;=20,SUM(I23+I36),20)</f>
        <v>0</v>
      </c>
      <c r="J38" s="161"/>
      <c r="K38" s="110">
        <f>IF(SUM(K23+K36)&lt;=20,SUM(K23+K36),20)</f>
        <v>0</v>
      </c>
      <c r="L38" s="275"/>
      <c r="M38" s="156"/>
      <c r="N38" s="111">
        <f>IF(SUM(N23+N36)&lt;=20,SUM(N23+N36),20)</f>
        <v>0</v>
      </c>
      <c r="O38" s="275"/>
    </row>
    <row r="39" spans="1:15" ht="21.95" customHeight="1" thickBot="1" x14ac:dyDescent="0.3">
      <c r="B39" s="151"/>
      <c r="C39" s="247"/>
      <c r="D39" s="247"/>
      <c r="E39" s="247"/>
      <c r="F39" s="247"/>
      <c r="G39" s="247"/>
      <c r="H39" s="247"/>
      <c r="I39" s="247"/>
      <c r="J39" s="151"/>
      <c r="L39" s="153"/>
      <c r="O39" s="153"/>
    </row>
    <row r="40" spans="1:15" ht="21.95" customHeight="1" thickBot="1" x14ac:dyDescent="0.3">
      <c r="C40" s="332" t="s">
        <v>224</v>
      </c>
      <c r="D40" s="333"/>
      <c r="E40" s="333"/>
      <c r="F40" s="333"/>
      <c r="G40" s="333"/>
      <c r="H40" s="333"/>
      <c r="I40" s="334"/>
      <c r="J40" s="157"/>
      <c r="L40" s="153"/>
      <c r="O40" s="153"/>
    </row>
    <row r="41" spans="1:15" ht="48" customHeight="1" x14ac:dyDescent="0.25">
      <c r="C41" s="335" t="s">
        <v>215</v>
      </c>
      <c r="D41" s="336"/>
      <c r="E41" s="336"/>
      <c r="F41" s="336"/>
      <c r="G41" s="337"/>
      <c r="H41" s="162" t="s">
        <v>55</v>
      </c>
      <c r="I41" s="278" t="s">
        <v>125</v>
      </c>
      <c r="J41" s="163"/>
      <c r="K41" s="150"/>
      <c r="L41" s="164"/>
      <c r="N41" s="150"/>
      <c r="O41" s="164"/>
    </row>
    <row r="42" spans="1:15" ht="5.25" customHeight="1" x14ac:dyDescent="0.25">
      <c r="C42" s="250"/>
      <c r="D42" s="248"/>
      <c r="E42" s="248"/>
      <c r="F42" s="248"/>
      <c r="G42" s="248"/>
      <c r="H42" s="248"/>
      <c r="I42" s="251"/>
      <c r="J42" s="163"/>
      <c r="L42" s="153"/>
      <c r="O42" s="153"/>
    </row>
    <row r="43" spans="1:15" ht="25.5" customHeight="1" x14ac:dyDescent="0.25">
      <c r="C43" s="285">
        <v>1</v>
      </c>
      <c r="D43" s="338" t="s">
        <v>45</v>
      </c>
      <c r="E43" s="297" t="s">
        <v>9</v>
      </c>
      <c r="F43" s="298"/>
      <c r="G43" s="145" t="s">
        <v>130</v>
      </c>
      <c r="H43" s="165">
        <f>VLOOKUP($I$41,'Ref. 5ª Convocatoria'!$A$3:$D$30,4,FALSE)</f>
        <v>0.37962962962962965</v>
      </c>
      <c r="I43" s="211"/>
      <c r="J43" s="157"/>
      <c r="K43" s="273">
        <f>H43</f>
        <v>0.37962962962962965</v>
      </c>
      <c r="L43" s="275"/>
      <c r="N43" s="273">
        <f>H43</f>
        <v>0.37962962962962965</v>
      </c>
      <c r="O43" s="275"/>
    </row>
    <row r="44" spans="1:15" ht="5.25" customHeight="1" x14ac:dyDescent="0.25">
      <c r="C44" s="286"/>
      <c r="D44" s="339"/>
      <c r="E44" s="220"/>
      <c r="F44" s="150"/>
      <c r="G44" s="150"/>
      <c r="H44" s="150"/>
      <c r="I44" s="253"/>
      <c r="J44" s="157"/>
      <c r="K44" s="166"/>
      <c r="L44" s="153"/>
      <c r="N44" s="166"/>
      <c r="O44" s="153"/>
    </row>
    <row r="45" spans="1:15" ht="25.5" customHeight="1" x14ac:dyDescent="0.25">
      <c r="C45" s="286"/>
      <c r="D45" s="339"/>
      <c r="E45" s="297" t="s">
        <v>42</v>
      </c>
      <c r="F45" s="298"/>
      <c r="G45" s="145" t="s">
        <v>6</v>
      </c>
      <c r="H45" s="165">
        <f>VLOOKUP($I$41,'Ref. 5ª Convocatoria'!A3:F30,6,FALSE)</f>
        <v>0.69444444444444442</v>
      </c>
      <c r="I45" s="211"/>
      <c r="J45" s="157"/>
      <c r="K45" s="273">
        <f t="shared" ref="K45:K49" si="1">H45</f>
        <v>0.69444444444444442</v>
      </c>
      <c r="L45" s="275"/>
      <c r="N45" s="273">
        <f t="shared" ref="N45:N49" si="2">H45</f>
        <v>0.69444444444444442</v>
      </c>
      <c r="O45" s="275"/>
    </row>
    <row r="46" spans="1:15" ht="5.25" customHeight="1" x14ac:dyDescent="0.25">
      <c r="C46" s="286"/>
      <c r="D46" s="339"/>
      <c r="E46" s="220"/>
      <c r="F46" s="150"/>
      <c r="G46" s="150"/>
      <c r="H46" s="150"/>
      <c r="I46" s="253"/>
      <c r="J46" s="157"/>
      <c r="K46" s="166"/>
      <c r="L46" s="153"/>
      <c r="N46" s="166"/>
      <c r="O46" s="153"/>
    </row>
    <row r="47" spans="1:15" ht="25.5" customHeight="1" x14ac:dyDescent="0.25">
      <c r="C47" s="286"/>
      <c r="D47" s="339"/>
      <c r="E47" s="297" t="s">
        <v>43</v>
      </c>
      <c r="F47" s="298"/>
      <c r="G47" s="145" t="s">
        <v>131</v>
      </c>
      <c r="H47" s="165">
        <f>VLOOKUP($I$41,'Ref. 5ª Convocatoria'!A3:H30,8,FALSE)</f>
        <v>1.2962962962962963</v>
      </c>
      <c r="I47" s="211"/>
      <c r="J47" s="157"/>
      <c r="K47" s="273">
        <f t="shared" si="1"/>
        <v>1.2962962962962963</v>
      </c>
      <c r="L47" s="275"/>
      <c r="N47" s="273">
        <f t="shared" si="2"/>
        <v>1.2962962962962963</v>
      </c>
      <c r="O47" s="275"/>
    </row>
    <row r="48" spans="1:15" ht="5.25" customHeight="1" x14ac:dyDescent="0.25">
      <c r="C48" s="286"/>
      <c r="D48" s="339"/>
      <c r="E48" s="220"/>
      <c r="F48" s="150"/>
      <c r="G48" s="150"/>
      <c r="H48" s="150"/>
      <c r="I48" s="253"/>
      <c r="J48" s="157"/>
      <c r="K48" s="166"/>
      <c r="L48" s="153"/>
      <c r="N48" s="166"/>
      <c r="O48" s="153"/>
    </row>
    <row r="49" spans="3:15" ht="25.5" customHeight="1" x14ac:dyDescent="0.25">
      <c r="C49" s="286"/>
      <c r="D49" s="340"/>
      <c r="E49" s="297" t="s">
        <v>44</v>
      </c>
      <c r="F49" s="298"/>
      <c r="G49" s="145" t="s">
        <v>5</v>
      </c>
      <c r="H49" s="165">
        <f>VLOOKUP($I$41,'Ref. 5ª Convocatoria'!A3:J30,10,FALSE)</f>
        <v>1.8888888888888888</v>
      </c>
      <c r="I49" s="211"/>
      <c r="J49" s="157"/>
      <c r="K49" s="273">
        <f t="shared" si="1"/>
        <v>1.8888888888888888</v>
      </c>
      <c r="L49" s="275"/>
      <c r="N49" s="273">
        <f t="shared" si="2"/>
        <v>1.8888888888888888</v>
      </c>
      <c r="O49" s="275"/>
    </row>
    <row r="50" spans="3:15" ht="5.25" customHeight="1" x14ac:dyDescent="0.25">
      <c r="C50" s="286"/>
      <c r="D50" s="150"/>
      <c r="E50" s="150"/>
      <c r="F50" s="150"/>
      <c r="G50" s="208"/>
      <c r="H50" s="208"/>
      <c r="I50" s="211"/>
      <c r="J50" s="157"/>
      <c r="L50" s="153"/>
      <c r="O50" s="153"/>
    </row>
    <row r="51" spans="3:15" ht="25.5" customHeight="1" x14ac:dyDescent="0.25">
      <c r="C51" s="287"/>
      <c r="D51" s="301" t="s">
        <v>72</v>
      </c>
      <c r="E51" s="302"/>
      <c r="F51" s="240" t="s">
        <v>8</v>
      </c>
      <c r="G51" s="241"/>
      <c r="H51" s="156"/>
      <c r="I51" s="167">
        <f>H43+H45+H47+H49</f>
        <v>4.2592592592592595</v>
      </c>
      <c r="J51" s="168"/>
      <c r="K51" s="110">
        <f>K43+K45+K47+K49</f>
        <v>4.2592592592592595</v>
      </c>
      <c r="L51" s="276"/>
      <c r="M51" s="156"/>
      <c r="N51" s="111">
        <f>N43+N45+N47+N49</f>
        <v>4.2592592592592595</v>
      </c>
      <c r="O51" s="276"/>
    </row>
    <row r="52" spans="3:15" ht="5.25" customHeight="1" x14ac:dyDescent="0.25">
      <c r="C52" s="254"/>
      <c r="D52" s="150"/>
      <c r="E52" s="150"/>
      <c r="F52" s="150"/>
      <c r="G52" s="150"/>
      <c r="H52" s="150"/>
      <c r="I52" s="253"/>
      <c r="J52" s="169"/>
      <c r="L52" s="153"/>
      <c r="O52" s="153"/>
    </row>
    <row r="53" spans="3:15" ht="25.5" customHeight="1" x14ac:dyDescent="0.25">
      <c r="C53" s="285">
        <v>2</v>
      </c>
      <c r="D53" s="338" t="s">
        <v>46</v>
      </c>
      <c r="E53" s="297" t="s">
        <v>48</v>
      </c>
      <c r="F53" s="298"/>
      <c r="G53" s="145" t="s">
        <v>6</v>
      </c>
      <c r="H53" s="165">
        <f>VLOOKUP(I41,'Ref. 5ª Convocatoria'!A3:M30,13,FALSE)</f>
        <v>0.79629629629629628</v>
      </c>
      <c r="I53" s="211"/>
      <c r="J53" s="169"/>
      <c r="K53" s="273">
        <f>H53</f>
        <v>0.79629629629629628</v>
      </c>
      <c r="L53" s="275"/>
      <c r="N53" s="273">
        <f>H53</f>
        <v>0.79629629629629628</v>
      </c>
      <c r="O53" s="275"/>
    </row>
    <row r="54" spans="3:15" ht="5.25" customHeight="1" x14ac:dyDescent="0.25">
      <c r="C54" s="286"/>
      <c r="D54" s="339"/>
      <c r="E54" s="210"/>
      <c r="F54" s="210"/>
      <c r="G54" s="208"/>
      <c r="H54" s="170"/>
      <c r="I54" s="211"/>
      <c r="J54" s="169"/>
      <c r="K54" s="171"/>
      <c r="L54" s="153"/>
      <c r="N54" s="166"/>
      <c r="O54" s="153"/>
    </row>
    <row r="55" spans="3:15" ht="25.5" customHeight="1" x14ac:dyDescent="0.25">
      <c r="C55" s="286"/>
      <c r="D55" s="339"/>
      <c r="E55" s="297" t="s">
        <v>49</v>
      </c>
      <c r="F55" s="298"/>
      <c r="G55" s="145" t="s">
        <v>6</v>
      </c>
      <c r="H55" s="165">
        <f>VLOOKUP(I41,'Ref. 5ª Convocatoria'!A3:O30,15,FALSE)</f>
        <v>0.94444444444444442</v>
      </c>
      <c r="I55" s="211"/>
      <c r="J55" s="169"/>
      <c r="K55" s="273">
        <f t="shared" ref="K55:K57" si="3">H55</f>
        <v>0.94444444444444442</v>
      </c>
      <c r="L55" s="275"/>
      <c r="N55" s="273">
        <f t="shared" ref="N55:N57" si="4">H55</f>
        <v>0.94444444444444442</v>
      </c>
      <c r="O55" s="275"/>
    </row>
    <row r="56" spans="3:15" ht="5.25" customHeight="1" x14ac:dyDescent="0.25">
      <c r="C56" s="286"/>
      <c r="D56" s="339"/>
      <c r="E56" s="234"/>
      <c r="F56" s="224"/>
      <c r="G56" s="145"/>
      <c r="H56" s="165"/>
      <c r="I56" s="211"/>
      <c r="J56" s="169"/>
      <c r="K56" s="171"/>
      <c r="L56" s="153"/>
      <c r="N56" s="166"/>
      <c r="O56" s="153"/>
    </row>
    <row r="57" spans="3:15" ht="25.5" customHeight="1" x14ac:dyDescent="0.25">
      <c r="C57" s="286"/>
      <c r="D57" s="340"/>
      <c r="E57" s="297" t="s">
        <v>50</v>
      </c>
      <c r="F57" s="298"/>
      <c r="G57" s="145" t="s">
        <v>4</v>
      </c>
      <c r="H57" s="165">
        <f>VLOOKUP(I41,'Ref. 5ª Convocatoria'!A3:Q30,17,FALSE)</f>
        <v>2.3148148148148149</v>
      </c>
      <c r="I57" s="211"/>
      <c r="J57" s="169"/>
      <c r="K57" s="273">
        <f t="shared" si="3"/>
        <v>2.3148148148148149</v>
      </c>
      <c r="L57" s="275"/>
      <c r="N57" s="273">
        <f t="shared" si="4"/>
        <v>2.3148148148148149</v>
      </c>
      <c r="O57" s="275"/>
    </row>
    <row r="58" spans="3:15" ht="5.25" customHeight="1" x14ac:dyDescent="0.25">
      <c r="C58" s="286"/>
      <c r="D58" s="220"/>
      <c r="E58" s="150"/>
      <c r="F58" s="150"/>
      <c r="G58" s="150"/>
      <c r="H58" s="150"/>
      <c r="I58" s="253"/>
      <c r="J58" s="169"/>
      <c r="L58" s="153"/>
      <c r="O58" s="153"/>
    </row>
    <row r="59" spans="3:15" ht="25.5" customHeight="1" x14ac:dyDescent="0.25">
      <c r="C59" s="287"/>
      <c r="D59" s="301" t="s">
        <v>72</v>
      </c>
      <c r="E59" s="302"/>
      <c r="F59" s="240" t="s">
        <v>8</v>
      </c>
      <c r="G59" s="241"/>
      <c r="H59" s="156"/>
      <c r="I59" s="167">
        <f>H53+H55+H57</f>
        <v>4.0555555555555554</v>
      </c>
      <c r="J59" s="168"/>
      <c r="K59" s="110">
        <f>K53+K55+K57</f>
        <v>4.0555555555555554</v>
      </c>
      <c r="L59" s="276"/>
      <c r="M59" s="156"/>
      <c r="N59" s="111">
        <f>N53+N55+N57</f>
        <v>4.0555555555555554</v>
      </c>
      <c r="O59" s="276"/>
    </row>
    <row r="60" spans="3:15" ht="5.25" customHeight="1" x14ac:dyDescent="0.25">
      <c r="C60" s="254"/>
      <c r="D60" s="150"/>
      <c r="E60" s="150"/>
      <c r="F60" s="150"/>
      <c r="G60" s="150"/>
      <c r="H60" s="150"/>
      <c r="I60" s="253"/>
      <c r="J60" s="169"/>
      <c r="L60" s="153"/>
      <c r="O60" s="153"/>
    </row>
    <row r="61" spans="3:15" ht="25.5" customHeight="1" x14ac:dyDescent="0.25">
      <c r="C61" s="285">
        <v>3</v>
      </c>
      <c r="D61" s="338" t="s">
        <v>47</v>
      </c>
      <c r="E61" s="297" t="s">
        <v>51</v>
      </c>
      <c r="F61" s="298"/>
      <c r="G61" s="145" t="s">
        <v>53</v>
      </c>
      <c r="H61" s="165">
        <f>VLOOKUP(I41,'Ref. 5ª Convocatoria'!A3:T30,20,FALSE)</f>
        <v>4.8148148148148149</v>
      </c>
      <c r="I61" s="211"/>
      <c r="J61" s="169"/>
      <c r="K61" s="273">
        <f>H61</f>
        <v>4.8148148148148149</v>
      </c>
      <c r="L61" s="275"/>
      <c r="N61" s="273">
        <f>H61</f>
        <v>4.8148148148148149</v>
      </c>
      <c r="O61" s="275"/>
    </row>
    <row r="62" spans="3:15" ht="5.25" customHeight="1" x14ac:dyDescent="0.25">
      <c r="C62" s="286"/>
      <c r="D62" s="339"/>
      <c r="E62" s="220"/>
      <c r="F62" s="150"/>
      <c r="G62" s="150"/>
      <c r="H62" s="150"/>
      <c r="I62" s="253"/>
      <c r="J62" s="169"/>
      <c r="K62" s="171"/>
      <c r="L62" s="153"/>
      <c r="N62" s="166"/>
      <c r="O62" s="153"/>
    </row>
    <row r="63" spans="3:15" ht="25.5" customHeight="1" x14ac:dyDescent="0.25">
      <c r="C63" s="286"/>
      <c r="D63" s="340"/>
      <c r="E63" s="297" t="s">
        <v>52</v>
      </c>
      <c r="F63" s="298"/>
      <c r="G63" s="145" t="s">
        <v>54</v>
      </c>
      <c r="H63" s="165">
        <f>VLOOKUP(I41,'Ref. 5ª Convocatoria'!A3:V30,22,FALSE)</f>
        <v>3.5925925925925926</v>
      </c>
      <c r="I63" s="211"/>
      <c r="J63" s="169"/>
      <c r="K63" s="273">
        <f t="shared" ref="K63" si="5">H63</f>
        <v>3.5925925925925926</v>
      </c>
      <c r="L63" s="275"/>
      <c r="N63" s="273">
        <f t="shared" ref="N63" si="6">H63</f>
        <v>3.5925925925925926</v>
      </c>
      <c r="O63" s="275"/>
    </row>
    <row r="64" spans="3:15" ht="5.25" customHeight="1" x14ac:dyDescent="0.25">
      <c r="C64" s="286"/>
      <c r="D64" s="220"/>
      <c r="E64" s="150"/>
      <c r="F64" s="150"/>
      <c r="G64" s="150"/>
      <c r="H64" s="150"/>
      <c r="I64" s="253"/>
      <c r="J64" s="169"/>
      <c r="L64" s="153"/>
      <c r="O64" s="153"/>
    </row>
    <row r="65" spans="2:15" ht="25.5" customHeight="1" x14ac:dyDescent="0.25">
      <c r="C65" s="287"/>
      <c r="D65" s="301" t="s">
        <v>73</v>
      </c>
      <c r="E65" s="302"/>
      <c r="F65" s="240" t="s">
        <v>8</v>
      </c>
      <c r="G65" s="241"/>
      <c r="H65" s="156"/>
      <c r="I65" s="167">
        <f>H61+H63</f>
        <v>8.4074074074074083</v>
      </c>
      <c r="J65" s="168"/>
      <c r="K65" s="110">
        <f>K61+K63</f>
        <v>8.4074074074074083</v>
      </c>
      <c r="L65" s="276"/>
      <c r="M65" s="156"/>
      <c r="N65" s="111">
        <f>N61+N63</f>
        <v>8.4074074074074083</v>
      </c>
      <c r="O65" s="276"/>
    </row>
    <row r="66" spans="2:15" ht="5.25" customHeight="1" thickBot="1" x14ac:dyDescent="0.3">
      <c r="C66" s="245"/>
      <c r="D66" s="246"/>
      <c r="E66" s="246"/>
      <c r="F66" s="246"/>
      <c r="G66" s="246"/>
      <c r="H66" s="246"/>
      <c r="I66" s="255"/>
      <c r="J66" s="157"/>
      <c r="L66" s="153"/>
      <c r="O66" s="153"/>
    </row>
    <row r="67" spans="2:15" ht="21.95" customHeight="1" thickBot="1" x14ac:dyDescent="0.3">
      <c r="C67" s="332" t="s">
        <v>74</v>
      </c>
      <c r="D67" s="333"/>
      <c r="E67" s="333"/>
      <c r="F67" s="333"/>
      <c r="G67" s="333"/>
      <c r="H67" s="334"/>
      <c r="I67" s="172">
        <f>VLOOKUP(I41,'Ref. 5ª Convocatoria'!A3:X30,24,FALSE)</f>
        <v>16.722222222222221</v>
      </c>
      <c r="J67" s="173"/>
      <c r="K67" s="110">
        <f>K51+K59+K65</f>
        <v>16.722222222222221</v>
      </c>
      <c r="L67" s="275"/>
      <c r="M67" s="156"/>
      <c r="N67" s="111">
        <f>N51+N59+N65</f>
        <v>16.722222222222221</v>
      </c>
      <c r="O67" s="275"/>
    </row>
    <row r="68" spans="2:15" ht="21.95" customHeight="1" thickBot="1" x14ac:dyDescent="0.3">
      <c r="B68" s="151"/>
      <c r="C68" s="256"/>
      <c r="D68" s="256"/>
      <c r="E68" s="256"/>
      <c r="F68" s="256"/>
      <c r="G68" s="256"/>
      <c r="H68" s="256"/>
      <c r="I68" s="256"/>
      <c r="J68" s="169"/>
      <c r="L68" s="153"/>
      <c r="O68" s="153"/>
    </row>
    <row r="69" spans="2:15" ht="25.5" customHeight="1" thickBot="1" x14ac:dyDescent="0.3">
      <c r="C69" s="341" t="s">
        <v>225</v>
      </c>
      <c r="D69" s="342"/>
      <c r="E69" s="342"/>
      <c r="F69" s="342"/>
      <c r="G69" s="342"/>
      <c r="H69" s="342"/>
      <c r="I69" s="343"/>
      <c r="J69" s="157"/>
      <c r="L69" s="153"/>
      <c r="O69" s="153"/>
    </row>
    <row r="70" spans="2:15" ht="5.25" customHeight="1" x14ac:dyDescent="0.25">
      <c r="C70" s="257"/>
      <c r="D70" s="258"/>
      <c r="E70" s="258"/>
      <c r="F70" s="258"/>
      <c r="G70" s="258"/>
      <c r="H70" s="258"/>
      <c r="I70" s="259"/>
      <c r="J70" s="157"/>
      <c r="L70" s="153"/>
      <c r="O70" s="153"/>
    </row>
    <row r="71" spans="2:15" ht="23.25" customHeight="1" x14ac:dyDescent="0.25">
      <c r="C71" s="285">
        <v>1</v>
      </c>
      <c r="D71" s="338" t="s">
        <v>75</v>
      </c>
      <c r="E71" s="111" t="s">
        <v>221</v>
      </c>
      <c r="F71" s="279" t="s">
        <v>247</v>
      </c>
      <c r="G71" s="145" t="s">
        <v>4</v>
      </c>
      <c r="H71" s="174">
        <f>IF(F71="","",VLOOKUP(F71,'Ref. 5ª Convocatoria'!C46:D49,2,FALSE))</f>
        <v>0</v>
      </c>
      <c r="I71" s="211"/>
      <c r="J71" s="157"/>
      <c r="K71" s="273"/>
      <c r="L71" s="275"/>
      <c r="N71" s="273"/>
      <c r="O71" s="275"/>
    </row>
    <row r="72" spans="2:15" ht="5.25" customHeight="1" x14ac:dyDescent="0.25">
      <c r="C72" s="286"/>
      <c r="D72" s="339"/>
      <c r="E72" s="220"/>
      <c r="F72" s="150"/>
      <c r="G72" s="150"/>
      <c r="H72" s="150"/>
      <c r="I72" s="253"/>
      <c r="J72" s="157"/>
      <c r="L72" s="153"/>
      <c r="O72" s="153"/>
    </row>
    <row r="73" spans="2:15" ht="25.5" customHeight="1" x14ac:dyDescent="0.25">
      <c r="C73" s="286"/>
      <c r="D73" s="339"/>
      <c r="E73" s="111" t="s">
        <v>80</v>
      </c>
      <c r="F73" s="279" t="s">
        <v>250</v>
      </c>
      <c r="G73" s="145" t="s">
        <v>5</v>
      </c>
      <c r="H73" s="174">
        <f>IF(F73="","",VLOOKUP(F73,'Ref. 5ª Convocatoria'!C51:D53,2,FALSE))</f>
        <v>0</v>
      </c>
      <c r="I73" s="211"/>
      <c r="J73" s="157"/>
      <c r="K73" s="273"/>
      <c r="L73" s="275"/>
      <c r="N73" s="273"/>
      <c r="O73" s="275"/>
    </row>
    <row r="74" spans="2:15" ht="5.25" customHeight="1" x14ac:dyDescent="0.25">
      <c r="C74" s="286"/>
      <c r="D74" s="252"/>
      <c r="E74" s="220"/>
      <c r="F74" s="150"/>
      <c r="G74" s="150"/>
      <c r="H74" s="150"/>
      <c r="I74" s="253"/>
      <c r="J74" s="157"/>
      <c r="L74" s="153"/>
      <c r="O74" s="153"/>
    </row>
    <row r="75" spans="2:15" ht="25.5" customHeight="1" x14ac:dyDescent="0.25">
      <c r="C75" s="287"/>
      <c r="D75" s="301" t="s">
        <v>142</v>
      </c>
      <c r="E75" s="302"/>
      <c r="F75" s="240" t="s">
        <v>8</v>
      </c>
      <c r="G75" s="241"/>
      <c r="H75" s="214"/>
      <c r="I75" s="175">
        <f>H71+H73</f>
        <v>0</v>
      </c>
      <c r="J75" s="214"/>
      <c r="K75" s="110"/>
      <c r="L75" s="276"/>
      <c r="M75" s="156"/>
      <c r="N75" s="111">
        <f>N71+N73</f>
        <v>0</v>
      </c>
      <c r="O75" s="276"/>
    </row>
    <row r="76" spans="2:15" ht="5.25" customHeight="1" x14ac:dyDescent="0.25">
      <c r="C76" s="254"/>
      <c r="D76" s="150"/>
      <c r="E76" s="150"/>
      <c r="F76" s="150"/>
      <c r="G76" s="150"/>
      <c r="H76" s="150"/>
      <c r="I76" s="253"/>
      <c r="J76" s="169"/>
      <c r="L76" s="153"/>
      <c r="O76" s="153"/>
    </row>
    <row r="77" spans="2:15" ht="23.25" customHeight="1" x14ac:dyDescent="0.25">
      <c r="C77" s="285">
        <v>2</v>
      </c>
      <c r="D77" s="338" t="s">
        <v>87</v>
      </c>
      <c r="E77" s="111" t="s">
        <v>88</v>
      </c>
      <c r="F77" s="279" t="s">
        <v>107</v>
      </c>
      <c r="G77" s="145" t="s">
        <v>4</v>
      </c>
      <c r="H77" s="174">
        <f>IF(F77="","",VLOOKUP(F77,'Ref. 5ª Convocatoria'!H46:I49,2,FALSE))</f>
        <v>0</v>
      </c>
      <c r="I77" s="211"/>
      <c r="J77" s="169"/>
      <c r="K77" s="273"/>
      <c r="L77" s="275"/>
      <c r="N77" s="273"/>
      <c r="O77" s="275"/>
    </row>
    <row r="78" spans="2:15" ht="5.25" customHeight="1" x14ac:dyDescent="0.25">
      <c r="C78" s="286"/>
      <c r="D78" s="339"/>
      <c r="E78" s="220"/>
      <c r="F78" s="150"/>
      <c r="G78" s="150"/>
      <c r="H78" s="150"/>
      <c r="I78" s="253"/>
      <c r="J78" s="169"/>
      <c r="L78" s="153"/>
      <c r="O78" s="153"/>
    </row>
    <row r="79" spans="2:15" ht="25.5" customHeight="1" x14ac:dyDescent="0.25">
      <c r="C79" s="286"/>
      <c r="D79" s="339"/>
      <c r="E79" s="111" t="s">
        <v>85</v>
      </c>
      <c r="F79" s="279" t="s">
        <v>253</v>
      </c>
      <c r="G79" s="145" t="s">
        <v>5</v>
      </c>
      <c r="H79" s="174">
        <f>IF(F79="","",VLOOKUP(F79,'Ref. 5ª Convocatoria'!H51:I53,2,FALSE))</f>
        <v>0</v>
      </c>
      <c r="I79" s="211"/>
      <c r="J79" s="169"/>
      <c r="K79" s="273"/>
      <c r="L79" s="275"/>
      <c r="N79" s="273"/>
      <c r="O79" s="275"/>
    </row>
    <row r="80" spans="2:15" ht="5.25" customHeight="1" x14ac:dyDescent="0.25">
      <c r="C80" s="286"/>
      <c r="D80" s="252"/>
      <c r="E80" s="220"/>
      <c r="F80" s="150"/>
      <c r="G80" s="150"/>
      <c r="H80" s="150"/>
      <c r="I80" s="253"/>
      <c r="J80" s="169"/>
      <c r="L80" s="153"/>
      <c r="O80" s="153"/>
    </row>
    <row r="81" spans="2:15" ht="25.5" customHeight="1" x14ac:dyDescent="0.25">
      <c r="C81" s="287"/>
      <c r="D81" s="301" t="s">
        <v>142</v>
      </c>
      <c r="E81" s="302"/>
      <c r="F81" s="240" t="s">
        <v>8</v>
      </c>
      <c r="G81" s="241"/>
      <c r="H81" s="156"/>
      <c r="I81" s="175">
        <f>H77+H79</f>
        <v>0</v>
      </c>
      <c r="J81" s="214"/>
      <c r="K81" s="110"/>
      <c r="L81" s="276"/>
      <c r="M81" s="156"/>
      <c r="N81" s="111">
        <f>N77+N79</f>
        <v>0</v>
      </c>
      <c r="O81" s="276"/>
    </row>
    <row r="82" spans="2:15" ht="5.25" customHeight="1" x14ac:dyDescent="0.25">
      <c r="C82" s="254"/>
      <c r="D82" s="150"/>
      <c r="E82" s="150"/>
      <c r="F82" s="150"/>
      <c r="G82" s="150"/>
      <c r="H82" s="150"/>
      <c r="I82" s="253"/>
      <c r="J82" s="169"/>
      <c r="L82" s="153"/>
      <c r="O82" s="153"/>
    </row>
    <row r="83" spans="2:15" ht="23.25" customHeight="1" x14ac:dyDescent="0.25">
      <c r="C83" s="285">
        <v>3</v>
      </c>
      <c r="D83" s="338" t="s">
        <v>89</v>
      </c>
      <c r="E83" s="111" t="s">
        <v>90</v>
      </c>
      <c r="F83" s="279" t="s">
        <v>206</v>
      </c>
      <c r="G83" s="145" t="s">
        <v>4</v>
      </c>
      <c r="H83" s="174">
        <f>IF(F83="","",VLOOKUP(F83,'Ref. 5ª Convocatoria'!M46:N49,2,FALSE))</f>
        <v>0</v>
      </c>
      <c r="I83" s="211"/>
      <c r="J83" s="169"/>
      <c r="K83" s="273"/>
      <c r="L83" s="275"/>
      <c r="N83" s="273"/>
      <c r="O83" s="275"/>
    </row>
    <row r="84" spans="2:15" ht="5.25" customHeight="1" x14ac:dyDescent="0.25">
      <c r="C84" s="286"/>
      <c r="D84" s="339"/>
      <c r="E84" s="220"/>
      <c r="F84" s="150"/>
      <c r="G84" s="150"/>
      <c r="H84" s="150"/>
      <c r="I84" s="253"/>
      <c r="J84" s="169"/>
      <c r="L84" s="153"/>
      <c r="O84" s="153"/>
    </row>
    <row r="85" spans="2:15" x14ac:dyDescent="0.25">
      <c r="C85" s="286"/>
      <c r="D85" s="339"/>
      <c r="E85" s="111" t="s">
        <v>216</v>
      </c>
      <c r="F85" s="279" t="s">
        <v>250</v>
      </c>
      <c r="G85" s="145" t="s">
        <v>5</v>
      </c>
      <c r="H85" s="174">
        <f>IF(F85="","",VLOOKUP(F85,'Ref. 5ª Convocatoria'!M51:N53,2,FALSE))</f>
        <v>0</v>
      </c>
      <c r="I85" s="211"/>
      <c r="J85" s="169"/>
      <c r="K85" s="273"/>
      <c r="L85" s="275"/>
      <c r="N85" s="273"/>
      <c r="O85" s="275"/>
    </row>
    <row r="86" spans="2:15" ht="5.25" customHeight="1" x14ac:dyDescent="0.25">
      <c r="C86" s="286"/>
      <c r="D86" s="252"/>
      <c r="E86" s="220"/>
      <c r="F86" s="150"/>
      <c r="G86" s="150"/>
      <c r="H86" s="150"/>
      <c r="I86" s="253"/>
      <c r="J86" s="169"/>
      <c r="L86" s="153"/>
      <c r="O86" s="153"/>
    </row>
    <row r="87" spans="2:15" ht="25.5" customHeight="1" x14ac:dyDescent="0.25">
      <c r="C87" s="287"/>
      <c r="D87" s="301" t="s">
        <v>142</v>
      </c>
      <c r="E87" s="302"/>
      <c r="F87" s="240" t="s">
        <v>8</v>
      </c>
      <c r="G87" s="241"/>
      <c r="H87" s="156"/>
      <c r="I87" s="175">
        <f>IF(SUM(H83:H86)&lt;=5,SUM(H83:H86),5)</f>
        <v>0</v>
      </c>
      <c r="J87" s="214"/>
      <c r="K87" s="110"/>
      <c r="L87" s="276"/>
      <c r="M87" s="156"/>
      <c r="N87" s="111">
        <f>IF(SUM(N83:N86)&lt;=5,SUM(N83:N86),5)</f>
        <v>0</v>
      </c>
      <c r="O87" s="276"/>
    </row>
    <row r="88" spans="2:15" ht="5.25" customHeight="1" x14ac:dyDescent="0.25">
      <c r="C88" s="254"/>
      <c r="D88" s="150"/>
      <c r="E88" s="150"/>
      <c r="F88" s="150"/>
      <c r="G88" s="150"/>
      <c r="H88" s="150"/>
      <c r="I88" s="253"/>
      <c r="J88" s="169"/>
      <c r="L88" s="153"/>
      <c r="O88" s="153"/>
    </row>
    <row r="89" spans="2:15" ht="47.45" customHeight="1" x14ac:dyDescent="0.25">
      <c r="C89" s="228">
        <v>4</v>
      </c>
      <c r="D89" s="176" t="s">
        <v>135</v>
      </c>
      <c r="E89" s="177" t="s">
        <v>295</v>
      </c>
      <c r="F89" s="280" t="s">
        <v>296</v>
      </c>
      <c r="G89" s="176" t="s">
        <v>180</v>
      </c>
      <c r="H89" s="174">
        <f>IF(F89="","",VLOOKUP(F89,'Ref. 5ª Convocatoria'!Q47:R51,2,FALSE))</f>
        <v>0</v>
      </c>
      <c r="I89" s="215"/>
      <c r="J89" s="169"/>
      <c r="K89" s="273"/>
      <c r="L89" s="275"/>
      <c r="N89" s="273"/>
      <c r="O89" s="275"/>
    </row>
    <row r="90" spans="2:15" ht="5.25" customHeight="1" x14ac:dyDescent="0.25">
      <c r="C90" s="229"/>
      <c r="D90" s="156"/>
      <c r="E90" s="150"/>
      <c r="F90" s="150"/>
      <c r="G90" s="150"/>
      <c r="H90" s="150"/>
      <c r="I90" s="253"/>
      <c r="J90" s="169"/>
      <c r="L90" s="153"/>
      <c r="O90" s="153"/>
    </row>
    <row r="91" spans="2:15" ht="25.5" customHeight="1" x14ac:dyDescent="0.25">
      <c r="C91" s="230"/>
      <c r="D91" s="301" t="s">
        <v>142</v>
      </c>
      <c r="E91" s="302"/>
      <c r="F91" s="178" t="s">
        <v>8</v>
      </c>
      <c r="G91" s="178"/>
      <c r="H91" s="156"/>
      <c r="I91" s="175">
        <f>H89</f>
        <v>0</v>
      </c>
      <c r="J91" s="214"/>
      <c r="K91" s="110">
        <f>K89</f>
        <v>0</v>
      </c>
      <c r="L91" s="276"/>
      <c r="M91" s="156"/>
      <c r="N91" s="111">
        <f>N89</f>
        <v>0</v>
      </c>
      <c r="O91" s="276"/>
    </row>
    <row r="92" spans="2:15" ht="5.25" customHeight="1" thickBot="1" x14ac:dyDescent="0.3">
      <c r="C92" s="245"/>
      <c r="D92" s="246"/>
      <c r="E92" s="246"/>
      <c r="F92" s="246"/>
      <c r="G92" s="246"/>
      <c r="H92" s="246"/>
      <c r="I92" s="255"/>
      <c r="J92" s="169"/>
      <c r="L92" s="153"/>
      <c r="O92" s="153"/>
    </row>
    <row r="93" spans="2:15" ht="25.5" customHeight="1" thickBot="1" x14ac:dyDescent="0.3">
      <c r="C93" s="332" t="s">
        <v>91</v>
      </c>
      <c r="D93" s="333"/>
      <c r="E93" s="333"/>
      <c r="F93" s="333"/>
      <c r="G93" s="333"/>
      <c r="H93" s="334"/>
      <c r="I93" s="172">
        <f>I75+I81+I87+I91</f>
        <v>0</v>
      </c>
      <c r="J93" s="179"/>
      <c r="K93" s="110">
        <f>K75+K81+K87+K91</f>
        <v>0</v>
      </c>
      <c r="L93" s="275"/>
      <c r="M93" s="156"/>
      <c r="N93" s="111">
        <f>N75+N81+N87+N91</f>
        <v>0</v>
      </c>
      <c r="O93" s="275"/>
    </row>
    <row r="94" spans="2:15" ht="21.75" customHeight="1" thickBot="1" x14ac:dyDescent="0.3">
      <c r="B94" s="151"/>
      <c r="C94" s="256"/>
      <c r="D94" s="256"/>
      <c r="E94" s="256"/>
      <c r="F94" s="256"/>
      <c r="G94" s="256"/>
      <c r="H94" s="256"/>
      <c r="I94" s="256"/>
      <c r="J94" s="169"/>
      <c r="L94" s="153"/>
      <c r="O94" s="153"/>
    </row>
    <row r="95" spans="2:15" ht="21.95" customHeight="1" thickBot="1" x14ac:dyDescent="0.3">
      <c r="C95" s="344" t="s">
        <v>226</v>
      </c>
      <c r="D95" s="345"/>
      <c r="E95" s="345"/>
      <c r="F95" s="345"/>
      <c r="G95" s="345"/>
      <c r="H95" s="345"/>
      <c r="I95" s="346"/>
      <c r="J95" s="157"/>
      <c r="L95" s="153"/>
      <c r="O95" s="153"/>
    </row>
    <row r="96" spans="2:15" ht="5.25" customHeight="1" x14ac:dyDescent="0.25">
      <c r="C96" s="225"/>
      <c r="D96" s="226"/>
      <c r="E96" s="226"/>
      <c r="F96" s="226"/>
      <c r="G96" s="226"/>
      <c r="H96" s="226"/>
      <c r="I96" s="227"/>
      <c r="J96" s="157"/>
      <c r="L96" s="153"/>
      <c r="O96" s="153"/>
    </row>
    <row r="97" spans="2:15" x14ac:dyDescent="0.25">
      <c r="C97" s="207">
        <v>1</v>
      </c>
      <c r="D97" s="209" t="s">
        <v>92</v>
      </c>
      <c r="E97" s="180" t="s">
        <v>136</v>
      </c>
      <c r="F97" s="279" t="s">
        <v>94</v>
      </c>
      <c r="G97" s="145" t="s">
        <v>5</v>
      </c>
      <c r="H97" s="181">
        <f>IF(F97="","",VLOOKUP(F97,'Ref. 5ª Convocatoria'!C63:D67,2,FALSE))</f>
        <v>0</v>
      </c>
      <c r="I97" s="182"/>
      <c r="J97" s="157"/>
      <c r="K97" s="273"/>
      <c r="L97" s="275"/>
      <c r="N97" s="273"/>
      <c r="O97" s="275"/>
    </row>
    <row r="98" spans="2:15" ht="5.25" customHeight="1" x14ac:dyDescent="0.25">
      <c r="C98" s="260"/>
      <c r="D98" s="261"/>
      <c r="E98" s="261"/>
      <c r="F98" s="261"/>
      <c r="G98" s="261"/>
      <c r="H98" s="261"/>
      <c r="I98" s="262"/>
      <c r="J98" s="157"/>
      <c r="L98" s="153"/>
      <c r="O98" s="153"/>
    </row>
    <row r="99" spans="2:15" x14ac:dyDescent="0.25">
      <c r="C99" s="183">
        <v>2</v>
      </c>
      <c r="D99" s="145" t="s">
        <v>138</v>
      </c>
      <c r="E99" s="111" t="s">
        <v>143</v>
      </c>
      <c r="F99" s="279" t="s">
        <v>95</v>
      </c>
      <c r="G99" s="145" t="s">
        <v>6</v>
      </c>
      <c r="H99" s="181">
        <f>IF(F99="","",VLOOKUP(F99,'Ref. 5ª Convocatoria'!C69:D71,2,FALSE))</f>
        <v>0</v>
      </c>
      <c r="I99" s="184"/>
      <c r="J99" s="157"/>
      <c r="K99" s="273"/>
      <c r="L99" s="275"/>
      <c r="N99" s="273"/>
      <c r="O99" s="275"/>
    </row>
    <row r="100" spans="2:15" ht="5.25" customHeight="1" x14ac:dyDescent="0.35">
      <c r="C100" s="260"/>
      <c r="D100" s="261"/>
      <c r="E100" s="261"/>
      <c r="F100" s="261"/>
      <c r="G100" s="261"/>
      <c r="H100" s="261"/>
      <c r="I100" s="262"/>
      <c r="J100" s="157"/>
      <c r="K100" s="185"/>
      <c r="L100" s="153"/>
      <c r="N100" s="185"/>
      <c r="O100" s="153"/>
    </row>
    <row r="101" spans="2:15" ht="46.5" x14ac:dyDescent="0.25">
      <c r="B101" s="186"/>
      <c r="C101" s="212">
        <v>3</v>
      </c>
      <c r="D101" s="145" t="s">
        <v>144</v>
      </c>
      <c r="E101" s="111" t="s">
        <v>145</v>
      </c>
      <c r="F101" s="279" t="s">
        <v>146</v>
      </c>
      <c r="G101" s="145" t="s">
        <v>5</v>
      </c>
      <c r="H101" s="187">
        <f>IF(F101="","",VLOOKUP(F101,'Ref. 5ª Convocatoria'!C73:D76,2,FALSE))</f>
        <v>0</v>
      </c>
      <c r="I101" s="188"/>
      <c r="J101" s="157"/>
      <c r="K101" s="273"/>
      <c r="L101" s="275"/>
      <c r="N101" s="273"/>
      <c r="O101" s="275"/>
    </row>
    <row r="102" spans="2:15" ht="5.25" customHeight="1" x14ac:dyDescent="0.35">
      <c r="B102" s="186"/>
      <c r="C102" s="260"/>
      <c r="D102" s="261"/>
      <c r="E102" s="261"/>
      <c r="F102" s="261"/>
      <c r="G102" s="261"/>
      <c r="H102" s="261"/>
      <c r="I102" s="262"/>
      <c r="J102" s="157"/>
      <c r="K102" s="185"/>
      <c r="L102" s="153"/>
      <c r="N102" s="185"/>
      <c r="O102" s="153"/>
    </row>
    <row r="103" spans="2:15" ht="46.5" x14ac:dyDescent="0.25">
      <c r="B103" s="186"/>
      <c r="C103" s="212">
        <v>4</v>
      </c>
      <c r="D103" s="145" t="s">
        <v>301</v>
      </c>
      <c r="E103" s="111" t="s">
        <v>302</v>
      </c>
      <c r="F103" s="279" t="s">
        <v>304</v>
      </c>
      <c r="G103" s="145" t="s">
        <v>54</v>
      </c>
      <c r="H103" s="174">
        <f>IF(F103="","",VLOOKUP(F103,'Ref. 5ª Convocatoria'!G73:H75,2,FALSE))</f>
        <v>0</v>
      </c>
      <c r="I103" s="188"/>
      <c r="J103" s="157"/>
      <c r="K103" s="273"/>
      <c r="L103" s="275"/>
      <c r="N103" s="273"/>
      <c r="O103" s="275"/>
    </row>
    <row r="104" spans="2:15" ht="5.25" customHeight="1" x14ac:dyDescent="0.35">
      <c r="B104" s="186"/>
      <c r="C104" s="260"/>
      <c r="D104" s="261"/>
      <c r="E104" s="261"/>
      <c r="F104" s="261"/>
      <c r="G104" s="261"/>
      <c r="H104" s="261"/>
      <c r="I104" s="262"/>
      <c r="J104" s="157"/>
      <c r="K104" s="185"/>
      <c r="L104" s="153"/>
      <c r="N104" s="185"/>
      <c r="O104" s="153"/>
    </row>
    <row r="105" spans="2:15" ht="69.75" x14ac:dyDescent="0.25">
      <c r="B105" s="186"/>
      <c r="C105" s="205">
        <v>5</v>
      </c>
      <c r="D105" s="209" t="s">
        <v>147</v>
      </c>
      <c r="E105" s="180" t="s">
        <v>231</v>
      </c>
      <c r="F105" s="279" t="s">
        <v>106</v>
      </c>
      <c r="G105" s="209" t="s">
        <v>4</v>
      </c>
      <c r="H105" s="187">
        <f>IF(F105="","",VLOOKUP(F105,'Ref. 5ª Convocatoria'!C78:D80,2,FALSE))</f>
        <v>0</v>
      </c>
      <c r="I105" s="188"/>
      <c r="J105" s="157"/>
      <c r="K105" s="273"/>
      <c r="L105" s="275"/>
      <c r="N105" s="273"/>
      <c r="O105" s="275"/>
    </row>
    <row r="106" spans="2:15" ht="5.25" customHeight="1" x14ac:dyDescent="0.35">
      <c r="C106" s="260"/>
      <c r="D106" s="261"/>
      <c r="E106" s="261"/>
      <c r="F106" s="261"/>
      <c r="G106" s="261"/>
      <c r="H106" s="261"/>
      <c r="I106" s="262"/>
      <c r="J106" s="157"/>
      <c r="K106" s="185"/>
      <c r="L106" s="153"/>
      <c r="N106" s="185"/>
      <c r="O106" s="153"/>
    </row>
    <row r="107" spans="2:15" ht="65.25" x14ac:dyDescent="0.25">
      <c r="B107" s="157"/>
      <c r="C107" s="189">
        <v>6</v>
      </c>
      <c r="D107" s="213" t="s">
        <v>190</v>
      </c>
      <c r="E107" s="180" t="s">
        <v>217</v>
      </c>
      <c r="F107" s="279" t="s">
        <v>192</v>
      </c>
      <c r="G107" s="209" t="s">
        <v>54</v>
      </c>
      <c r="H107" s="187">
        <f>IF(F107="","",VLOOKUP(F107,'Ref. 5ª Convocatoria'!C83:D87,2,FALSE))</f>
        <v>0</v>
      </c>
      <c r="I107" s="184"/>
      <c r="J107" s="157"/>
      <c r="K107" s="273"/>
      <c r="L107" s="275"/>
      <c r="N107" s="273"/>
      <c r="O107" s="275"/>
    </row>
    <row r="108" spans="2:15" ht="5.25" customHeight="1" x14ac:dyDescent="0.35">
      <c r="B108" s="157"/>
      <c r="C108" s="260"/>
      <c r="D108" s="261"/>
      <c r="E108" s="261"/>
      <c r="F108" s="261"/>
      <c r="G108" s="261"/>
      <c r="H108" s="261"/>
      <c r="I108" s="262"/>
      <c r="J108" s="157"/>
      <c r="K108" s="185"/>
      <c r="L108" s="153"/>
      <c r="N108" s="185"/>
      <c r="O108" s="153"/>
    </row>
    <row r="109" spans="2:15" ht="69.75" x14ac:dyDescent="0.25">
      <c r="C109" s="183">
        <v>7</v>
      </c>
      <c r="D109" s="145" t="s">
        <v>96</v>
      </c>
      <c r="E109" s="111" t="s">
        <v>232</v>
      </c>
      <c r="F109" s="279" t="s">
        <v>151</v>
      </c>
      <c r="G109" s="145" t="s">
        <v>4</v>
      </c>
      <c r="H109" s="187">
        <f>IF(F109="","",VLOOKUP(F109,'Ref. 5ª Convocatoria'!C90:D93,2,FALSE))</f>
        <v>0</v>
      </c>
      <c r="I109" s="184"/>
      <c r="J109" s="157"/>
      <c r="K109" s="273"/>
      <c r="L109" s="275"/>
      <c r="N109" s="273"/>
      <c r="O109" s="275"/>
    </row>
    <row r="110" spans="2:15" ht="5.25" customHeight="1" x14ac:dyDescent="0.35">
      <c r="C110" s="260"/>
      <c r="D110" s="261"/>
      <c r="E110" s="261"/>
      <c r="F110" s="261"/>
      <c r="G110" s="261"/>
      <c r="H110" s="261"/>
      <c r="I110" s="262"/>
      <c r="J110" s="157"/>
      <c r="K110" s="185"/>
      <c r="L110" s="153"/>
      <c r="N110" s="185"/>
      <c r="O110" s="153"/>
    </row>
    <row r="111" spans="2:15" ht="88.5" x14ac:dyDescent="0.25">
      <c r="C111" s="183">
        <v>8</v>
      </c>
      <c r="D111" s="145" t="s">
        <v>152</v>
      </c>
      <c r="E111" s="111" t="s">
        <v>218</v>
      </c>
      <c r="F111" s="279" t="s">
        <v>83</v>
      </c>
      <c r="G111" s="145" t="s">
        <v>6</v>
      </c>
      <c r="H111" s="187">
        <f>IF(F111="","",VLOOKUP(F111,'Ref. 5ª Convocatoria'!C96:D97,2,FALSE))</f>
        <v>0</v>
      </c>
      <c r="I111" s="190"/>
      <c r="J111" s="157"/>
      <c r="K111" s="273"/>
      <c r="L111" s="275"/>
      <c r="N111" s="273"/>
      <c r="O111" s="275"/>
    </row>
    <row r="112" spans="2:15" ht="5.25" customHeight="1" thickBot="1" x14ac:dyDescent="0.4">
      <c r="C112" s="263"/>
      <c r="D112" s="264"/>
      <c r="E112" s="264"/>
      <c r="F112" s="264"/>
      <c r="G112" s="264"/>
      <c r="H112" s="264"/>
      <c r="I112" s="265"/>
      <c r="J112" s="157"/>
      <c r="K112" s="185"/>
      <c r="L112" s="153"/>
      <c r="N112" s="185"/>
      <c r="O112" s="153"/>
    </row>
    <row r="113" spans="3:15" ht="21.95" customHeight="1" thickBot="1" x14ac:dyDescent="0.3">
      <c r="C113" s="344" t="s">
        <v>98</v>
      </c>
      <c r="D113" s="345"/>
      <c r="E113" s="345"/>
      <c r="F113" s="345"/>
      <c r="G113" s="345"/>
      <c r="H113" s="346"/>
      <c r="I113" s="191">
        <f>H97+H99+H101+H105+H107+H109+H111</f>
        <v>0</v>
      </c>
      <c r="J113" s="161"/>
      <c r="K113" s="110">
        <f>K97+K99+K101+K105+K107+K109+K111</f>
        <v>0</v>
      </c>
      <c r="L113" s="276"/>
      <c r="M113" s="156"/>
      <c r="N113" s="111">
        <f>N97+N99+N101+N105+N107+N109+N111</f>
        <v>0</v>
      </c>
      <c r="O113" s="276"/>
    </row>
    <row r="114" spans="3:15" ht="21.95" customHeight="1" thickBot="1" x14ac:dyDescent="0.4">
      <c r="C114" s="256"/>
      <c r="D114" s="256"/>
      <c r="E114" s="256"/>
      <c r="F114" s="256"/>
      <c r="G114" s="256"/>
      <c r="H114" s="256"/>
      <c r="I114" s="256"/>
      <c r="J114" s="157"/>
      <c r="K114" s="185"/>
      <c r="L114" s="153"/>
      <c r="N114" s="185"/>
      <c r="O114" s="153"/>
    </row>
    <row r="115" spans="3:15" ht="21.95" customHeight="1" thickBot="1" x14ac:dyDescent="0.4">
      <c r="C115" s="347" t="s">
        <v>227</v>
      </c>
      <c r="D115" s="348"/>
      <c r="E115" s="348"/>
      <c r="F115" s="348"/>
      <c r="G115" s="348"/>
      <c r="H115" s="348"/>
      <c r="I115" s="349"/>
      <c r="J115" s="157"/>
      <c r="K115" s="185"/>
      <c r="L115" s="153"/>
      <c r="N115" s="185"/>
      <c r="O115" s="153"/>
    </row>
    <row r="116" spans="3:15" ht="5.25" customHeight="1" x14ac:dyDescent="0.35">
      <c r="C116" s="225"/>
      <c r="D116" s="226"/>
      <c r="E116" s="226"/>
      <c r="F116" s="226"/>
      <c r="G116" s="226"/>
      <c r="H116" s="226"/>
      <c r="I116" s="227"/>
      <c r="J116" s="157"/>
      <c r="K116" s="185"/>
      <c r="L116" s="153"/>
      <c r="N116" s="185"/>
      <c r="O116" s="153"/>
    </row>
    <row r="117" spans="3:15" ht="111.75" x14ac:dyDescent="0.25">
      <c r="C117" s="285">
        <v>1</v>
      </c>
      <c r="D117" s="350" t="s">
        <v>156</v>
      </c>
      <c r="E117" s="192" t="s">
        <v>219</v>
      </c>
      <c r="F117" s="279" t="s">
        <v>101</v>
      </c>
      <c r="G117" s="145" t="s">
        <v>5</v>
      </c>
      <c r="H117" s="187">
        <f>IF(F117="","",VLOOKUP(F117,'Ref. 5ª Convocatoria'!$C$101:$D$111,2,FALSE))</f>
        <v>0</v>
      </c>
      <c r="I117" s="182"/>
      <c r="J117" s="157"/>
      <c r="K117" s="273"/>
      <c r="L117" s="275"/>
      <c r="N117" s="273"/>
      <c r="O117" s="275"/>
    </row>
    <row r="118" spans="3:15" ht="5.25" customHeight="1" x14ac:dyDescent="0.35">
      <c r="C118" s="286"/>
      <c r="D118" s="351"/>
      <c r="E118" s="266"/>
      <c r="F118" s="156"/>
      <c r="G118" s="156"/>
      <c r="H118" s="156"/>
      <c r="I118" s="267"/>
      <c r="J118" s="157"/>
      <c r="K118" s="185"/>
      <c r="L118" s="153"/>
      <c r="N118" s="185"/>
      <c r="O118" s="153"/>
    </row>
    <row r="119" spans="3:15" x14ac:dyDescent="0.25">
      <c r="C119" s="286"/>
      <c r="D119" s="351"/>
      <c r="E119" s="193" t="s">
        <v>240</v>
      </c>
      <c r="F119" s="279" t="s">
        <v>101</v>
      </c>
      <c r="G119" s="145" t="s">
        <v>6</v>
      </c>
      <c r="H119" s="187">
        <f>IF(F119="","",VLOOKUP(F119,'Ref. 5ª Convocatoria'!$C$101:$D$111,2,FALSE))</f>
        <v>0</v>
      </c>
      <c r="I119" s="184"/>
      <c r="J119" s="157"/>
      <c r="K119" s="273"/>
      <c r="L119" s="275"/>
      <c r="N119" s="273"/>
      <c r="O119" s="275"/>
    </row>
    <row r="120" spans="3:15" ht="5.25" customHeight="1" x14ac:dyDescent="0.35">
      <c r="C120" s="286"/>
      <c r="D120" s="351"/>
      <c r="E120" s="266"/>
      <c r="F120" s="156"/>
      <c r="G120" s="156"/>
      <c r="H120" s="156"/>
      <c r="I120" s="267"/>
      <c r="J120" s="157"/>
      <c r="K120" s="185"/>
      <c r="L120" s="153"/>
      <c r="N120" s="185"/>
      <c r="O120" s="153"/>
    </row>
    <row r="121" spans="3:15" x14ac:dyDescent="0.25">
      <c r="C121" s="286"/>
      <c r="D121" s="352"/>
      <c r="E121" s="194" t="s">
        <v>241</v>
      </c>
      <c r="F121" s="279" t="s">
        <v>83</v>
      </c>
      <c r="G121" s="145" t="s">
        <v>6</v>
      </c>
      <c r="H121" s="187">
        <f>IF(F121="","",VLOOKUP(F121,'Ref. 5ª Convocatoria'!$C$101:$D$111,2,FALSE))</f>
        <v>0</v>
      </c>
      <c r="I121" s="190"/>
      <c r="J121" s="157"/>
      <c r="K121" s="273"/>
      <c r="L121" s="275"/>
      <c r="N121" s="273"/>
      <c r="O121" s="275"/>
    </row>
    <row r="122" spans="3:15" ht="5.25" customHeight="1" x14ac:dyDescent="0.25">
      <c r="C122" s="286"/>
      <c r="D122" s="219"/>
      <c r="E122" s="248"/>
      <c r="F122" s="248"/>
      <c r="G122" s="248"/>
      <c r="H122" s="248"/>
      <c r="I122" s="251"/>
      <c r="J122" s="157"/>
      <c r="L122" s="153"/>
      <c r="O122" s="153"/>
    </row>
    <row r="123" spans="3:15" ht="23.25" customHeight="1" x14ac:dyDescent="0.25">
      <c r="C123" s="287"/>
      <c r="D123" s="301" t="s">
        <v>315</v>
      </c>
      <c r="E123" s="302"/>
      <c r="F123" s="301" t="s">
        <v>8</v>
      </c>
      <c r="G123" s="302"/>
      <c r="H123" s="156"/>
      <c r="I123" s="175">
        <f>IF(SUM(H117+H119+H121)&lt;=4,SUM(H117+H119+H121),4)</f>
        <v>0</v>
      </c>
      <c r="J123" s="214"/>
      <c r="K123" s="110">
        <f>IF(SUM(K117+K119+K121)&lt;=4,SUM(K117+K119+K121),4)</f>
        <v>0</v>
      </c>
      <c r="L123" s="276"/>
      <c r="M123" s="156"/>
      <c r="N123" s="111">
        <f>IF(SUM(N117+N119+N121)&lt;=4,SUM(N117+N119+N121),4)</f>
        <v>0</v>
      </c>
      <c r="O123" s="276"/>
    </row>
    <row r="124" spans="3:15" ht="5.25" customHeight="1" x14ac:dyDescent="0.25">
      <c r="C124" s="242"/>
      <c r="D124" s="243"/>
      <c r="E124" s="243"/>
      <c r="F124" s="243"/>
      <c r="G124" s="243"/>
      <c r="H124" s="243"/>
      <c r="I124" s="244"/>
      <c r="J124" s="157"/>
      <c r="L124" s="153"/>
      <c r="O124" s="153"/>
    </row>
    <row r="125" spans="3:15" ht="80.099999999999994" customHeight="1" x14ac:dyDescent="0.25">
      <c r="C125" s="285">
        <v>2</v>
      </c>
      <c r="D125" s="338" t="s">
        <v>100</v>
      </c>
      <c r="E125" s="353" t="s">
        <v>222</v>
      </c>
      <c r="F125" s="279" t="s">
        <v>101</v>
      </c>
      <c r="G125" s="145" t="s">
        <v>54</v>
      </c>
      <c r="H125" s="187">
        <f>IF(F125="","",VLOOKUP(F125,'Ref. 5ª Convocatoria'!$C$117:$D$133,2,FALSE))</f>
        <v>0</v>
      </c>
      <c r="I125" s="188"/>
      <c r="J125" s="157"/>
      <c r="K125" s="273"/>
      <c r="L125" s="275"/>
      <c r="N125" s="273"/>
      <c r="O125" s="275"/>
    </row>
    <row r="126" spans="3:15" ht="5.25" customHeight="1" x14ac:dyDescent="0.25">
      <c r="C126" s="286"/>
      <c r="D126" s="339"/>
      <c r="E126" s="354"/>
      <c r="F126" s="268"/>
      <c r="G126" s="269"/>
      <c r="H126" s="269"/>
      <c r="I126" s="270"/>
      <c r="J126" s="157"/>
      <c r="L126" s="153"/>
      <c r="O126" s="153"/>
    </row>
    <row r="127" spans="3:15" x14ac:dyDescent="0.25">
      <c r="C127" s="286"/>
      <c r="D127" s="339"/>
      <c r="E127" s="355"/>
      <c r="F127" s="279" t="s">
        <v>101</v>
      </c>
      <c r="G127" s="145" t="s">
        <v>6</v>
      </c>
      <c r="H127" s="187">
        <f>IF(F127="","",VLOOKUP(F127,'Ref. 5ª Convocatoria'!$C$117:$D$133,2,FALSE))</f>
        <v>0</v>
      </c>
      <c r="I127" s="188"/>
      <c r="J127" s="157"/>
      <c r="K127" s="273"/>
      <c r="L127" s="275"/>
      <c r="N127" s="273"/>
      <c r="O127" s="275"/>
    </row>
    <row r="128" spans="3:15" ht="5.25" customHeight="1" x14ac:dyDescent="0.25">
      <c r="C128" s="286"/>
      <c r="D128" s="339"/>
      <c r="E128" s="268"/>
      <c r="F128" s="269"/>
      <c r="G128" s="269"/>
      <c r="H128" s="269"/>
      <c r="I128" s="270"/>
      <c r="J128" s="157"/>
      <c r="L128" s="153"/>
      <c r="O128" s="153"/>
    </row>
    <row r="129" spans="3:15" ht="135" x14ac:dyDescent="0.25">
      <c r="C129" s="286"/>
      <c r="D129" s="339"/>
      <c r="E129" s="154" t="s">
        <v>255</v>
      </c>
      <c r="F129" s="279" t="s">
        <v>83</v>
      </c>
      <c r="G129" s="145" t="s">
        <v>54</v>
      </c>
      <c r="H129" s="187">
        <f>IF(F129="","",VLOOKUP(F129,'Ref. 5ª Convocatoria'!$C$117:$D$133,2,FALSE))</f>
        <v>0</v>
      </c>
      <c r="I129" s="188"/>
      <c r="J129" s="157"/>
      <c r="K129" s="273"/>
      <c r="L129" s="275"/>
      <c r="N129" s="273"/>
      <c r="O129" s="275"/>
    </row>
    <row r="130" spans="3:15" ht="5.25" customHeight="1" x14ac:dyDescent="0.25">
      <c r="C130" s="286"/>
      <c r="D130" s="339"/>
      <c r="E130" s="268"/>
      <c r="F130" s="269"/>
      <c r="G130" s="269"/>
      <c r="H130" s="269"/>
      <c r="I130" s="270"/>
      <c r="J130" s="157"/>
      <c r="L130" s="153"/>
      <c r="O130" s="153"/>
    </row>
    <row r="131" spans="3:15" ht="111.75" x14ac:dyDescent="0.25">
      <c r="C131" s="286"/>
      <c r="D131" s="339"/>
      <c r="E131" s="111" t="s">
        <v>316</v>
      </c>
      <c r="F131" s="279" t="s">
        <v>164</v>
      </c>
      <c r="G131" s="145" t="s">
        <v>4</v>
      </c>
      <c r="H131" s="187">
        <f>IF(F131="","",VLOOKUP(F131,'Ref. 5ª Convocatoria'!$C$117:$D$133,2,FALSE))</f>
        <v>0</v>
      </c>
      <c r="I131" s="188"/>
      <c r="J131" s="157"/>
      <c r="K131" s="273"/>
      <c r="L131" s="275"/>
      <c r="N131" s="273"/>
      <c r="O131" s="275"/>
    </row>
    <row r="132" spans="3:15" ht="5.25" customHeight="1" x14ac:dyDescent="0.25">
      <c r="C132" s="286"/>
      <c r="D132" s="339"/>
      <c r="E132" s="268"/>
      <c r="F132" s="269"/>
      <c r="G132" s="269"/>
      <c r="H132" s="269"/>
      <c r="I132" s="270"/>
      <c r="J132" s="157"/>
      <c r="L132" s="153"/>
      <c r="O132" s="153"/>
    </row>
    <row r="133" spans="3:15" ht="90.75" x14ac:dyDescent="0.25">
      <c r="C133" s="286"/>
      <c r="D133" s="339"/>
      <c r="E133" s="154" t="s">
        <v>254</v>
      </c>
      <c r="F133" s="279" t="s">
        <v>169</v>
      </c>
      <c r="G133" s="145" t="s">
        <v>54</v>
      </c>
      <c r="H133" s="187">
        <f>IF(F133="","",VLOOKUP(F133,'Ref. 5ª Convocatoria'!$C$117:$D$133,2,FALSE))</f>
        <v>0</v>
      </c>
      <c r="I133" s="188"/>
      <c r="J133" s="157"/>
      <c r="K133" s="273"/>
      <c r="L133" s="275"/>
      <c r="N133" s="273"/>
      <c r="O133" s="275"/>
    </row>
    <row r="134" spans="3:15" ht="5.25" customHeight="1" x14ac:dyDescent="0.25">
      <c r="C134" s="286"/>
      <c r="D134" s="339"/>
      <c r="E134" s="268"/>
      <c r="F134" s="269"/>
      <c r="G134" s="269"/>
      <c r="H134" s="269"/>
      <c r="I134" s="270"/>
      <c r="J134" s="157"/>
      <c r="L134" s="153"/>
      <c r="O134" s="153"/>
    </row>
    <row r="135" spans="3:15" ht="69.95" customHeight="1" x14ac:dyDescent="0.25">
      <c r="C135" s="286"/>
      <c r="D135" s="339"/>
      <c r="E135" s="356" t="s">
        <v>220</v>
      </c>
      <c r="F135" s="279" t="s">
        <v>101</v>
      </c>
      <c r="G135" s="145" t="s">
        <v>6</v>
      </c>
      <c r="H135" s="187">
        <f>IF(F135="","",VLOOKUP(F135,'Ref. 5ª Convocatoria'!$C$117:$D$133,2,FALSE))</f>
        <v>0</v>
      </c>
      <c r="I135" s="188"/>
      <c r="J135" s="157"/>
      <c r="K135" s="273"/>
      <c r="L135" s="275"/>
      <c r="N135" s="273"/>
      <c r="O135" s="275"/>
    </row>
    <row r="136" spans="3:15" ht="5.25" customHeight="1" x14ac:dyDescent="0.25">
      <c r="C136" s="286"/>
      <c r="D136" s="339"/>
      <c r="E136" s="357"/>
      <c r="F136" s="268"/>
      <c r="G136" s="269"/>
      <c r="H136" s="269"/>
      <c r="I136" s="270"/>
      <c r="J136" s="157"/>
      <c r="L136" s="153"/>
      <c r="O136" s="153"/>
    </row>
    <row r="137" spans="3:15" ht="36.75" customHeight="1" x14ac:dyDescent="0.25">
      <c r="C137" s="286"/>
      <c r="D137" s="339"/>
      <c r="E137" s="358"/>
      <c r="F137" s="279" t="s">
        <v>101</v>
      </c>
      <c r="G137" s="145" t="s">
        <v>4</v>
      </c>
      <c r="H137" s="187">
        <f>IF(F137="","",VLOOKUP(F137,'Ref. 5ª Convocatoria'!$C$130:$D$133,2,FALSE))</f>
        <v>0</v>
      </c>
      <c r="I137" s="188"/>
      <c r="J137" s="157"/>
      <c r="K137" s="273"/>
      <c r="L137" s="275"/>
      <c r="N137" s="273"/>
      <c r="O137" s="275"/>
    </row>
    <row r="138" spans="3:15" ht="5.25" customHeight="1" x14ac:dyDescent="0.25">
      <c r="C138" s="286"/>
      <c r="D138" s="339"/>
      <c r="E138" s="268"/>
      <c r="F138" s="269"/>
      <c r="G138" s="269"/>
      <c r="H138" s="269"/>
      <c r="I138" s="270"/>
      <c r="J138" s="157"/>
      <c r="L138" s="153"/>
      <c r="O138" s="153"/>
    </row>
    <row r="139" spans="3:15" ht="114" x14ac:dyDescent="0.25">
      <c r="C139" s="286"/>
      <c r="D139" s="339"/>
      <c r="E139" s="195" t="s">
        <v>318</v>
      </c>
      <c r="F139" s="279" t="s">
        <v>101</v>
      </c>
      <c r="G139" s="145" t="s">
        <v>54</v>
      </c>
      <c r="H139" s="187">
        <f>IF(F139="","",VLOOKUP(F139,'Ref. 5ª Convocatoria'!$C$134:$D$135,2,FALSE))</f>
        <v>0</v>
      </c>
      <c r="I139" s="188"/>
      <c r="J139" s="157"/>
      <c r="K139" s="273"/>
      <c r="L139" s="275"/>
      <c r="N139" s="273"/>
      <c r="O139" s="275"/>
    </row>
    <row r="140" spans="3:15" ht="5.25" customHeight="1" x14ac:dyDescent="0.25">
      <c r="C140" s="286"/>
      <c r="D140" s="339"/>
      <c r="E140" s="268"/>
      <c r="F140" s="269"/>
      <c r="G140" s="269"/>
      <c r="H140" s="269"/>
      <c r="I140" s="270"/>
      <c r="J140" s="157"/>
      <c r="L140" s="153"/>
      <c r="O140" s="153"/>
    </row>
    <row r="141" spans="3:15" ht="90.75" x14ac:dyDescent="0.25">
      <c r="C141" s="286"/>
      <c r="D141" s="340"/>
      <c r="E141" s="196" t="s">
        <v>332</v>
      </c>
      <c r="F141" s="279" t="s">
        <v>101</v>
      </c>
      <c r="G141" s="145" t="s">
        <v>54</v>
      </c>
      <c r="H141" s="187">
        <f>IF(F141="","",VLOOKUP(F141,'Ref. 5ª Convocatoria'!$C$138:$D$141,2,FALSE))</f>
        <v>0</v>
      </c>
      <c r="I141" s="188"/>
      <c r="J141" s="157"/>
      <c r="K141" s="273"/>
      <c r="L141" s="275"/>
      <c r="N141" s="273"/>
      <c r="O141" s="275"/>
    </row>
    <row r="142" spans="3:15" ht="5.25" customHeight="1" x14ac:dyDescent="0.25">
      <c r="C142" s="286"/>
      <c r="D142" s="219"/>
      <c r="E142" s="248"/>
      <c r="F142" s="248"/>
      <c r="G142" s="248"/>
      <c r="H142" s="248"/>
      <c r="I142" s="251"/>
      <c r="J142" s="157"/>
      <c r="L142" s="153"/>
      <c r="O142" s="153"/>
    </row>
    <row r="143" spans="3:15" ht="23.25" customHeight="1" x14ac:dyDescent="0.25">
      <c r="C143" s="287"/>
      <c r="D143" s="301" t="s">
        <v>142</v>
      </c>
      <c r="E143" s="302"/>
      <c r="F143" s="301" t="s">
        <v>8</v>
      </c>
      <c r="G143" s="302"/>
      <c r="H143" s="156"/>
      <c r="I143" s="175">
        <f>IF(SUM(H125:H141)&lt;=5,SUM(H125:H141),5)</f>
        <v>0</v>
      </c>
      <c r="J143" s="214"/>
      <c r="K143" s="110">
        <f>IF(SUM(K125:K141)&lt;=5,SUM(K125:K141),5)</f>
        <v>0</v>
      </c>
      <c r="L143" s="276"/>
      <c r="M143" s="156"/>
      <c r="N143" s="111">
        <f>IF(SUM(N125:N141)&lt;=5,SUM(N125:N141),5)</f>
        <v>0</v>
      </c>
      <c r="O143" s="276"/>
    </row>
    <row r="144" spans="3:15" ht="5.25" customHeight="1" x14ac:dyDescent="0.25">
      <c r="C144" s="242"/>
      <c r="D144" s="243"/>
      <c r="E144" s="243"/>
      <c r="F144" s="243"/>
      <c r="G144" s="243"/>
      <c r="H144" s="243"/>
      <c r="I144" s="244"/>
      <c r="J144" s="157"/>
      <c r="L144" s="153"/>
      <c r="O144" s="153"/>
    </row>
    <row r="145" spans="3:15" ht="135" x14ac:dyDescent="0.25">
      <c r="C145" s="285">
        <v>3</v>
      </c>
      <c r="D145" s="338" t="s">
        <v>322</v>
      </c>
      <c r="E145" s="111" t="s">
        <v>234</v>
      </c>
      <c r="F145" s="279" t="s">
        <v>179</v>
      </c>
      <c r="G145" s="145" t="s">
        <v>53</v>
      </c>
      <c r="H145" s="174">
        <f>IF(F145="","",VLOOKUP(F145,'Ref. 5ª Convocatoria'!$C$145:$D$146,2,FALSE))</f>
        <v>0</v>
      </c>
      <c r="I145" s="188"/>
      <c r="J145" s="157"/>
      <c r="K145" s="273"/>
      <c r="L145" s="275"/>
      <c r="N145" s="273"/>
      <c r="O145" s="275"/>
    </row>
    <row r="146" spans="3:15" ht="5.25" customHeight="1" x14ac:dyDescent="0.25">
      <c r="C146" s="286"/>
      <c r="D146" s="339"/>
      <c r="E146" s="268"/>
      <c r="F146" s="269"/>
      <c r="G146" s="269"/>
      <c r="H146" s="269"/>
      <c r="I146" s="270"/>
      <c r="J146" s="157"/>
      <c r="L146" s="153"/>
      <c r="O146" s="153"/>
    </row>
    <row r="147" spans="3:15" ht="102.75" customHeight="1" x14ac:dyDescent="0.25">
      <c r="C147" s="286"/>
      <c r="D147" s="339"/>
      <c r="E147" s="111" t="s">
        <v>233</v>
      </c>
      <c r="F147" s="279" t="s">
        <v>179</v>
      </c>
      <c r="G147" s="145" t="s">
        <v>180</v>
      </c>
      <c r="H147" s="174">
        <f>IF(F147="","",VLOOKUP(F147,'Ref. 5ª Convocatoria'!$C$147:$D$148,2,FALSE))</f>
        <v>0</v>
      </c>
      <c r="I147" s="188"/>
      <c r="J147" s="157"/>
      <c r="K147" s="273"/>
      <c r="L147" s="275"/>
      <c r="N147" s="273"/>
      <c r="O147" s="275"/>
    </row>
    <row r="148" spans="3:15" ht="5.25" customHeight="1" x14ac:dyDescent="0.25">
      <c r="C148" s="286"/>
      <c r="D148" s="339"/>
      <c r="E148" s="268"/>
      <c r="F148" s="269"/>
      <c r="G148" s="269"/>
      <c r="H148" s="269"/>
      <c r="I148" s="270"/>
      <c r="J148" s="157"/>
      <c r="L148" s="153"/>
      <c r="O148" s="153"/>
    </row>
    <row r="149" spans="3:15" ht="277.5" customHeight="1" x14ac:dyDescent="0.25">
      <c r="C149" s="286"/>
      <c r="D149" s="339"/>
      <c r="E149" s="111" t="s">
        <v>235</v>
      </c>
      <c r="F149" s="279" t="s">
        <v>179</v>
      </c>
      <c r="G149" s="145" t="s">
        <v>53</v>
      </c>
      <c r="H149" s="174">
        <f>IF(F149="","",VLOOKUP(F149,'Ref. 5ª Convocatoria'!$C$149:$D$150,2,FALSE))</f>
        <v>0</v>
      </c>
      <c r="I149" s="188"/>
      <c r="J149" s="157"/>
      <c r="K149" s="273"/>
      <c r="L149" s="275"/>
      <c r="N149" s="273"/>
      <c r="O149" s="275"/>
    </row>
    <row r="150" spans="3:15" ht="5.25" customHeight="1" x14ac:dyDescent="0.25">
      <c r="C150" s="286"/>
      <c r="D150" s="339"/>
      <c r="E150" s="268"/>
      <c r="F150" s="269"/>
      <c r="G150" s="269"/>
      <c r="H150" s="269"/>
      <c r="I150" s="270"/>
      <c r="J150" s="157"/>
      <c r="L150" s="153"/>
      <c r="O150" s="153"/>
    </row>
    <row r="151" spans="3:15" ht="69.75" x14ac:dyDescent="0.25">
      <c r="C151" s="286"/>
      <c r="D151" s="339"/>
      <c r="E151" s="180" t="s">
        <v>203</v>
      </c>
      <c r="F151" s="279" t="s">
        <v>179</v>
      </c>
      <c r="G151" s="145" t="s">
        <v>53</v>
      </c>
      <c r="H151" s="174">
        <f>IF(F151="","",VLOOKUP(F151,'Ref. 5ª Convocatoria'!$C$151:$D$152,2,FALSE))</f>
        <v>0</v>
      </c>
      <c r="I151" s="188"/>
      <c r="J151" s="157"/>
      <c r="K151" s="273"/>
      <c r="L151" s="275"/>
      <c r="N151" s="273"/>
      <c r="O151" s="275"/>
    </row>
    <row r="152" spans="3:15" ht="5.25" customHeight="1" x14ac:dyDescent="0.25">
      <c r="C152" s="286"/>
      <c r="D152" s="339"/>
      <c r="E152" s="268"/>
      <c r="F152" s="269"/>
      <c r="G152" s="269"/>
      <c r="H152" s="269"/>
      <c r="I152" s="270"/>
      <c r="J152" s="157"/>
      <c r="L152" s="153"/>
      <c r="O152" s="153"/>
    </row>
    <row r="153" spans="3:15" ht="46.5" x14ac:dyDescent="0.25">
      <c r="C153" s="286"/>
      <c r="D153" s="339"/>
      <c r="E153" s="180" t="s">
        <v>326</v>
      </c>
      <c r="F153" s="279" t="s">
        <v>179</v>
      </c>
      <c r="G153" s="145" t="s">
        <v>53</v>
      </c>
      <c r="H153" s="174">
        <f>IF(F153="","",VLOOKUP(F153,'Ref. 5ª Convocatoria'!$C$153:$D$154,2,FALSE))</f>
        <v>0</v>
      </c>
      <c r="I153" s="218"/>
      <c r="J153" s="157"/>
      <c r="K153" s="273"/>
      <c r="L153" s="275"/>
      <c r="N153" s="273"/>
      <c r="O153" s="275"/>
    </row>
    <row r="154" spans="3:15" ht="5.25" customHeight="1" x14ac:dyDescent="0.25">
      <c r="C154" s="286"/>
      <c r="D154" s="339"/>
      <c r="E154" s="268"/>
      <c r="F154" s="269"/>
      <c r="G154" s="269"/>
      <c r="H154" s="269"/>
      <c r="I154" s="270"/>
      <c r="J154" s="157"/>
      <c r="L154" s="153"/>
      <c r="O154" s="153"/>
    </row>
    <row r="155" spans="3:15" ht="69.75" x14ac:dyDescent="0.25">
      <c r="C155" s="286"/>
      <c r="D155" s="339"/>
      <c r="E155" s="180" t="s">
        <v>327</v>
      </c>
      <c r="F155" s="279" t="s">
        <v>179</v>
      </c>
      <c r="G155" s="145" t="s">
        <v>180</v>
      </c>
      <c r="H155" s="174">
        <f>IF(F155="","",VLOOKUP(F155,'Ref. 5ª Convocatoria'!$C$155:$D$156,2,FALSE))</f>
        <v>0</v>
      </c>
      <c r="I155" s="188"/>
      <c r="J155" s="157"/>
      <c r="K155" s="273"/>
      <c r="L155" s="275"/>
      <c r="N155" s="273"/>
      <c r="O155" s="275"/>
    </row>
    <row r="156" spans="3:15" ht="5.25" customHeight="1" x14ac:dyDescent="0.25">
      <c r="C156" s="286"/>
      <c r="D156" s="339"/>
      <c r="E156" s="268"/>
      <c r="F156" s="269"/>
      <c r="G156" s="269"/>
      <c r="H156" s="269"/>
      <c r="I156" s="270"/>
      <c r="J156" s="157"/>
      <c r="L156" s="153"/>
      <c r="O156" s="153"/>
    </row>
    <row r="157" spans="3:15" ht="139.5" x14ac:dyDescent="0.25">
      <c r="C157" s="286"/>
      <c r="D157" s="340"/>
      <c r="E157" s="111" t="s">
        <v>328</v>
      </c>
      <c r="F157" s="279" t="s">
        <v>179</v>
      </c>
      <c r="G157" s="145" t="s">
        <v>180</v>
      </c>
      <c r="H157" s="174">
        <f>IF(F157="","",VLOOKUP(F157,'Ref. 5ª Convocatoria'!$C$157:$D$159,2,FALSE))</f>
        <v>0</v>
      </c>
      <c r="I157" s="188"/>
      <c r="J157" s="157"/>
      <c r="K157" s="273"/>
      <c r="L157" s="275"/>
      <c r="N157" s="273"/>
      <c r="O157" s="275"/>
    </row>
    <row r="158" spans="3:15" ht="5.25" customHeight="1" x14ac:dyDescent="0.25">
      <c r="C158" s="286"/>
      <c r="D158" s="219"/>
      <c r="E158" s="248"/>
      <c r="F158" s="248"/>
      <c r="G158" s="248"/>
      <c r="H158" s="248"/>
      <c r="I158" s="251"/>
      <c r="J158" s="157"/>
      <c r="L158" s="153"/>
      <c r="O158" s="153"/>
    </row>
    <row r="159" spans="3:15" ht="23.25" customHeight="1" x14ac:dyDescent="0.25">
      <c r="C159" s="287"/>
      <c r="D159" s="301" t="s">
        <v>323</v>
      </c>
      <c r="E159" s="302"/>
      <c r="F159" s="301" t="s">
        <v>8</v>
      </c>
      <c r="G159" s="302"/>
      <c r="H159" s="156"/>
      <c r="I159" s="175">
        <f>IF(SUM(H145:H157)&lt;=6,SUM(H145:H157),6)</f>
        <v>0</v>
      </c>
      <c r="J159" s="214"/>
      <c r="K159" s="110">
        <f>IF(SUM(K145:K157)&lt;=6,SUM(K145:K157),6)</f>
        <v>0</v>
      </c>
      <c r="L159" s="276"/>
      <c r="M159" s="156"/>
      <c r="N159" s="111">
        <f>IF(SUM(N145:N157)&lt;=6,SUM(N145:N157),6)</f>
        <v>0</v>
      </c>
      <c r="O159" s="276"/>
    </row>
    <row r="160" spans="3:15" ht="5.25" customHeight="1" x14ac:dyDescent="0.25">
      <c r="C160" s="197"/>
      <c r="D160" s="221"/>
      <c r="E160" s="243"/>
      <c r="F160" s="243"/>
      <c r="G160" s="243"/>
      <c r="H160" s="243"/>
      <c r="I160" s="244"/>
      <c r="J160" s="157"/>
      <c r="L160" s="153"/>
      <c r="O160" s="153"/>
    </row>
    <row r="161" spans="3:15" ht="46.5" x14ac:dyDescent="0.25">
      <c r="C161" s="285">
        <v>4</v>
      </c>
      <c r="D161" s="338" t="s">
        <v>170</v>
      </c>
      <c r="E161" s="111" t="s">
        <v>201</v>
      </c>
      <c r="F161" s="279" t="s">
        <v>101</v>
      </c>
      <c r="G161" s="145" t="s">
        <v>180</v>
      </c>
      <c r="H161" s="174">
        <f>IF(F161="","",VLOOKUP(F161,'Ref. 5ª Convocatoria'!$C$162:$D$164,2,FALSE))</f>
        <v>0</v>
      </c>
      <c r="I161" s="188"/>
      <c r="J161" s="157"/>
      <c r="K161" s="273"/>
      <c r="L161" s="275"/>
      <c r="N161" s="273"/>
      <c r="O161" s="275"/>
    </row>
    <row r="162" spans="3:15" ht="5.25" customHeight="1" x14ac:dyDescent="0.25">
      <c r="C162" s="286"/>
      <c r="D162" s="339"/>
      <c r="E162" s="268"/>
      <c r="F162" s="269"/>
      <c r="G162" s="269"/>
      <c r="H162" s="269"/>
      <c r="I162" s="270"/>
      <c r="J162" s="157"/>
      <c r="L162" s="153"/>
      <c r="O162" s="153"/>
    </row>
    <row r="163" spans="3:15" ht="69.75" x14ac:dyDescent="0.25">
      <c r="C163" s="286"/>
      <c r="D163" s="339"/>
      <c r="E163" s="111" t="s">
        <v>237</v>
      </c>
      <c r="F163" s="279" t="s">
        <v>101</v>
      </c>
      <c r="G163" s="145" t="s">
        <v>180</v>
      </c>
      <c r="H163" s="174">
        <f>IF(F163="","",VLOOKUP(F163,'Ref. 5ª Convocatoria'!$C$162:$D$164,2,FALSE))</f>
        <v>0</v>
      </c>
      <c r="I163" s="188"/>
      <c r="J163" s="157"/>
      <c r="K163" s="273"/>
      <c r="L163" s="275"/>
      <c r="N163" s="273"/>
      <c r="O163" s="275"/>
    </row>
    <row r="164" spans="3:15" ht="5.25" customHeight="1" x14ac:dyDescent="0.25">
      <c r="C164" s="286"/>
      <c r="D164" s="339"/>
      <c r="E164" s="268"/>
      <c r="F164" s="269"/>
      <c r="G164" s="269"/>
      <c r="H164" s="269"/>
      <c r="I164" s="270"/>
      <c r="J164" s="157"/>
      <c r="L164" s="153"/>
      <c r="O164" s="153"/>
    </row>
    <row r="165" spans="3:15" ht="46.5" x14ac:dyDescent="0.25">
      <c r="C165" s="286"/>
      <c r="D165" s="339"/>
      <c r="E165" s="111" t="s">
        <v>236</v>
      </c>
      <c r="F165" s="279" t="s">
        <v>101</v>
      </c>
      <c r="G165" s="145" t="s">
        <v>180</v>
      </c>
      <c r="H165" s="174">
        <f>IF(F165="","",VLOOKUP(F165,'Ref. 5ª Convocatoria'!$C$162:$D$164,2,FALSE))</f>
        <v>0</v>
      </c>
      <c r="I165" s="188"/>
      <c r="J165" s="157"/>
      <c r="K165" s="273"/>
      <c r="L165" s="275"/>
      <c r="N165" s="273"/>
      <c r="O165" s="275"/>
    </row>
    <row r="166" spans="3:15" ht="5.25" customHeight="1" x14ac:dyDescent="0.25">
      <c r="C166" s="286"/>
      <c r="D166" s="339"/>
      <c r="E166" s="268"/>
      <c r="F166" s="269"/>
      <c r="G166" s="269"/>
      <c r="H166" s="269"/>
      <c r="I166" s="270"/>
      <c r="J166" s="157"/>
      <c r="L166" s="153"/>
      <c r="O166" s="153"/>
    </row>
    <row r="167" spans="3:15" x14ac:dyDescent="0.25">
      <c r="C167" s="286"/>
      <c r="D167" s="339"/>
      <c r="E167" s="111" t="s">
        <v>238</v>
      </c>
      <c r="F167" s="279" t="s">
        <v>101</v>
      </c>
      <c r="G167" s="145" t="s">
        <v>180</v>
      </c>
      <c r="H167" s="174">
        <f>IF(F167="","",VLOOKUP(F167,'Ref. 5ª Convocatoria'!$C$162:$D$164,2,FALSE))</f>
        <v>0</v>
      </c>
      <c r="I167" s="188"/>
      <c r="J167" s="157"/>
      <c r="K167" s="273"/>
      <c r="L167" s="275"/>
      <c r="N167" s="273"/>
      <c r="O167" s="275"/>
    </row>
    <row r="168" spans="3:15" ht="5.25" customHeight="1" x14ac:dyDescent="0.25">
      <c r="C168" s="286"/>
      <c r="D168" s="339"/>
      <c r="E168" s="216"/>
      <c r="F168" s="217"/>
      <c r="G168" s="217"/>
      <c r="H168" s="217"/>
      <c r="I168" s="218"/>
      <c r="J168" s="157"/>
      <c r="L168" s="153"/>
      <c r="O168" s="153"/>
    </row>
    <row r="169" spans="3:15" x14ac:dyDescent="0.25">
      <c r="C169" s="286"/>
      <c r="D169" s="339"/>
      <c r="E169" s="111" t="s">
        <v>329</v>
      </c>
      <c r="F169" s="279" t="s">
        <v>101</v>
      </c>
      <c r="G169" s="145" t="s">
        <v>180</v>
      </c>
      <c r="H169" s="174">
        <f>IF(F169="","",VLOOKUP(F169,'Ref. 5ª Convocatoria'!$C$162:$D$164,2,FALSE))</f>
        <v>0</v>
      </c>
      <c r="I169" s="188"/>
      <c r="J169" s="157"/>
      <c r="K169" s="273"/>
      <c r="L169" s="275"/>
      <c r="N169" s="273"/>
      <c r="O169" s="275"/>
    </row>
    <row r="170" spans="3:15" ht="5.25" customHeight="1" x14ac:dyDescent="0.25">
      <c r="C170" s="286"/>
      <c r="D170" s="339"/>
      <c r="E170" s="268"/>
      <c r="F170" s="269"/>
      <c r="G170" s="269"/>
      <c r="H170" s="269"/>
      <c r="I170" s="270"/>
      <c r="J170" s="157"/>
      <c r="L170" s="153"/>
      <c r="O170" s="153"/>
    </row>
    <row r="171" spans="3:15" ht="46.5" x14ac:dyDescent="0.25">
      <c r="C171" s="286"/>
      <c r="D171" s="340"/>
      <c r="E171" s="111" t="s">
        <v>330</v>
      </c>
      <c r="F171" s="279" t="s">
        <v>101</v>
      </c>
      <c r="G171" s="145" t="s">
        <v>180</v>
      </c>
      <c r="H171" s="174">
        <f>IF(F171="","",VLOOKUP(F171,'Ref. 5ª Convocatoria'!$C$162:$D$164,2,FALSE))</f>
        <v>0</v>
      </c>
      <c r="I171" s="188"/>
      <c r="J171" s="157"/>
      <c r="K171" s="273"/>
      <c r="L171" s="275"/>
      <c r="N171" s="273"/>
      <c r="O171" s="275"/>
    </row>
    <row r="172" spans="3:15" ht="5.25" customHeight="1" x14ac:dyDescent="0.25">
      <c r="C172" s="286"/>
      <c r="D172" s="219"/>
      <c r="E172" s="248"/>
      <c r="F172" s="248"/>
      <c r="G172" s="248"/>
      <c r="H172" s="248"/>
      <c r="I172" s="251"/>
      <c r="J172" s="157"/>
    </row>
    <row r="173" spans="3:15" ht="23.25" customHeight="1" x14ac:dyDescent="0.25">
      <c r="C173" s="287"/>
      <c r="D173" s="301" t="s">
        <v>142</v>
      </c>
      <c r="E173" s="302"/>
      <c r="F173" s="301" t="s">
        <v>8</v>
      </c>
      <c r="G173" s="302"/>
      <c r="H173" s="156"/>
      <c r="I173" s="175">
        <f>IF(SUM(H161:H171)&lt;=5,SUM(H161:H171),5)</f>
        <v>0</v>
      </c>
      <c r="J173" s="214"/>
      <c r="K173" s="110">
        <f>IF(SUM(K161:K171)&lt;=5,SUM(K161:K171),5)</f>
        <v>0</v>
      </c>
      <c r="L173" s="277"/>
      <c r="M173" s="156"/>
      <c r="N173" s="111">
        <f>IF(SUM(N161:N171)&lt;=5,SUM(N161:N171),5)</f>
        <v>0</v>
      </c>
      <c r="O173" s="271"/>
    </row>
    <row r="174" spans="3:15" ht="5.25" customHeight="1" thickBot="1" x14ac:dyDescent="0.3">
      <c r="C174" s="245"/>
      <c r="D174" s="246"/>
      <c r="E174" s="246"/>
      <c r="F174" s="246"/>
      <c r="G174" s="246"/>
      <c r="H174" s="246"/>
      <c r="I174" s="255"/>
    </row>
    <row r="175" spans="3:15" ht="24" customHeight="1" thickBot="1" x14ac:dyDescent="0.3">
      <c r="C175" s="347" t="s">
        <v>103</v>
      </c>
      <c r="D175" s="348"/>
      <c r="E175" s="348"/>
      <c r="F175" s="348"/>
      <c r="G175" s="348"/>
      <c r="H175" s="349"/>
      <c r="I175" s="198">
        <f>I123+I143+I159+I173</f>
        <v>0</v>
      </c>
      <c r="K175" s="110">
        <f>K123+K143+K159+K173</f>
        <v>0</v>
      </c>
      <c r="L175" s="275"/>
      <c r="M175" s="156"/>
      <c r="N175" s="111">
        <f>N123+N143+N159+N173</f>
        <v>0</v>
      </c>
      <c r="O175" s="275"/>
    </row>
    <row r="176" spans="3:15" x14ac:dyDescent="0.25">
      <c r="D176" s="362" t="s">
        <v>183</v>
      </c>
      <c r="E176" s="362"/>
      <c r="F176" s="362"/>
    </row>
    <row r="178" spans="3:15" ht="24" thickBot="1" x14ac:dyDescent="0.3"/>
    <row r="179" spans="3:15" ht="36.75" customHeight="1" thickBot="1" x14ac:dyDescent="0.3">
      <c r="C179" s="359" t="s">
        <v>121</v>
      </c>
      <c r="D179" s="360"/>
      <c r="E179" s="360"/>
      <c r="F179" s="360"/>
      <c r="G179" s="360"/>
      <c r="H179" s="361"/>
      <c r="I179" s="199">
        <f>I38+I67+I93+I113+I175</f>
        <v>16.722222222222221</v>
      </c>
      <c r="J179" s="200"/>
      <c r="K179" s="114">
        <f>K38+K67+K93+K113+K175</f>
        <v>16.722222222222221</v>
      </c>
      <c r="L179" s="275"/>
      <c r="M179" s="201"/>
      <c r="N179" s="113">
        <f>N38+N67+N93+N113+N175</f>
        <v>16.722222222222221</v>
      </c>
      <c r="O179" s="275"/>
    </row>
    <row r="181" spans="3:15" s="203" customFormat="1" ht="15" customHeight="1" x14ac:dyDescent="0.25">
      <c r="C181" s="202"/>
      <c r="D181" s="391" t="s">
        <v>331</v>
      </c>
      <c r="E181" s="391"/>
      <c r="G181" s="204"/>
      <c r="H181" s="204"/>
      <c r="I181" s="204"/>
      <c r="K181" s="112"/>
      <c r="L181" s="112"/>
      <c r="N181" s="112"/>
      <c r="O181" s="112"/>
    </row>
    <row r="182" spans="3:15" ht="15" customHeight="1" x14ac:dyDescent="0.25">
      <c r="D182" s="112"/>
      <c r="F182" s="203"/>
      <c r="G182" s="204"/>
      <c r="H182" s="204"/>
      <c r="I182" s="204"/>
    </row>
    <row r="183" spans="3:15" ht="23.25" customHeight="1" x14ac:dyDescent="0.25">
      <c r="D183" s="112"/>
      <c r="G183" s="204"/>
      <c r="H183" s="204"/>
      <c r="I183" s="204"/>
    </row>
    <row r="184" spans="3:15" x14ac:dyDescent="0.25">
      <c r="D184" s="112" t="s">
        <v>213</v>
      </c>
      <c r="E184" s="271"/>
      <c r="F184" s="271"/>
      <c r="G184" s="204"/>
      <c r="H184" s="204"/>
      <c r="I184" s="204"/>
    </row>
    <row r="185" spans="3:15" x14ac:dyDescent="0.25">
      <c r="E185" s="112"/>
      <c r="G185" s="204"/>
      <c r="H185" s="204"/>
      <c r="I185" s="204"/>
    </row>
  </sheetData>
  <sheetProtection algorithmName="SHA-512" hashValue="HTnCJ6HLYcTiiwv2/1BFfK9EuzFd9zb1PQ/oiINfGXm89TwAB6YKCuARh5IDh+tghD9VdbGPyZOujZfnQG6K+w==" saltValue="kgnFlSjWFuI9Fuanma+ezw==" spinCount="100000" sheet="1" selectLockedCells="1"/>
  <mergeCells count="90">
    <mergeCell ref="C175:H175"/>
    <mergeCell ref="C179:H179"/>
    <mergeCell ref="D159:E159"/>
    <mergeCell ref="F159:G159"/>
    <mergeCell ref="C161:C173"/>
    <mergeCell ref="D161:D171"/>
    <mergeCell ref="D176:F176"/>
    <mergeCell ref="F143:G143"/>
    <mergeCell ref="C145:C159"/>
    <mergeCell ref="D145:D157"/>
    <mergeCell ref="D173:E173"/>
    <mergeCell ref="F173:G173"/>
    <mergeCell ref="C125:C143"/>
    <mergeCell ref="D125:D141"/>
    <mergeCell ref="E125:E127"/>
    <mergeCell ref="E135:E137"/>
    <mergeCell ref="D143:E143"/>
    <mergeCell ref="C113:H113"/>
    <mergeCell ref="C95:I95"/>
    <mergeCell ref="C115:I115"/>
    <mergeCell ref="C117:C123"/>
    <mergeCell ref="D117:D121"/>
    <mergeCell ref="D123:E123"/>
    <mergeCell ref="F123:G123"/>
    <mergeCell ref="D91:E91"/>
    <mergeCell ref="C93:H93"/>
    <mergeCell ref="C83:C87"/>
    <mergeCell ref="D87:E87"/>
    <mergeCell ref="D83:D85"/>
    <mergeCell ref="C77:C81"/>
    <mergeCell ref="D81:E81"/>
    <mergeCell ref="C71:C75"/>
    <mergeCell ref="D75:E75"/>
    <mergeCell ref="D71:D73"/>
    <mergeCell ref="D77:D79"/>
    <mergeCell ref="C67:H67"/>
    <mergeCell ref="C69:I69"/>
    <mergeCell ref="D59:E59"/>
    <mergeCell ref="C61:C65"/>
    <mergeCell ref="D61:D63"/>
    <mergeCell ref="E61:F61"/>
    <mergeCell ref="E63:F63"/>
    <mergeCell ref="D65:E65"/>
    <mergeCell ref="C53:C59"/>
    <mergeCell ref="D53:D57"/>
    <mergeCell ref="E53:F53"/>
    <mergeCell ref="E55:F55"/>
    <mergeCell ref="E57:F57"/>
    <mergeCell ref="C40:I40"/>
    <mergeCell ref="D31:E31"/>
    <mergeCell ref="D33:E33"/>
    <mergeCell ref="C41:G41"/>
    <mergeCell ref="C43:C51"/>
    <mergeCell ref="D43:D49"/>
    <mergeCell ref="E43:F43"/>
    <mergeCell ref="E45:F45"/>
    <mergeCell ref="E47:F47"/>
    <mergeCell ref="E49:F49"/>
    <mergeCell ref="D51:E51"/>
    <mergeCell ref="K5:L8"/>
    <mergeCell ref="N5:O8"/>
    <mergeCell ref="H2:I2"/>
    <mergeCell ref="A5:A8"/>
    <mergeCell ref="C5:D5"/>
    <mergeCell ref="C6:D6"/>
    <mergeCell ref="C7:D7"/>
    <mergeCell ref="C8:D8"/>
    <mergeCell ref="E5:I5"/>
    <mergeCell ref="E6:I6"/>
    <mergeCell ref="E7:F7"/>
    <mergeCell ref="H7:I7"/>
    <mergeCell ref="G8:I8"/>
    <mergeCell ref="D2:F2"/>
    <mergeCell ref="D3:F3"/>
    <mergeCell ref="D181:E181"/>
    <mergeCell ref="A10:A38"/>
    <mergeCell ref="C11:I11"/>
    <mergeCell ref="C13:C23"/>
    <mergeCell ref="C25:C36"/>
    <mergeCell ref="D13:I13"/>
    <mergeCell ref="D25:I25"/>
    <mergeCell ref="D15:E17"/>
    <mergeCell ref="D19:E19"/>
    <mergeCell ref="D21:E21"/>
    <mergeCell ref="D23:E23"/>
    <mergeCell ref="D36:E36"/>
    <mergeCell ref="F36:G36"/>
    <mergeCell ref="C10:F10"/>
    <mergeCell ref="C38:H38"/>
    <mergeCell ref="D27:E29"/>
  </mergeCells>
  <conditionalFormatting sqref="I179">
    <cfRule type="expression" dxfId="305" priority="599">
      <formula>"'=SI($E$6&gt;&lt;""Proyecto Productivo""Y&gt;25)"</formula>
    </cfRule>
    <cfRule type="expression" dxfId="304" priority="601" stopIfTrue="1">
      <formula>"SI($E$6=""Proyecto Productivo"")&gt;25"</formula>
    </cfRule>
  </conditionalFormatting>
  <conditionalFormatting sqref="K15">
    <cfRule type="cellIs" dxfId="303" priority="580" stopIfTrue="1" operator="notEqual">
      <formula>$I$15</formula>
    </cfRule>
    <cfRule type="cellIs" dxfId="302" priority="593" stopIfTrue="1" operator="equal">
      <formula>$I$15</formula>
    </cfRule>
  </conditionalFormatting>
  <conditionalFormatting sqref="N15">
    <cfRule type="cellIs" dxfId="301" priority="578" operator="notEqual">
      <formula>$K$15</formula>
    </cfRule>
    <cfRule type="cellIs" dxfId="300" priority="579" stopIfTrue="1" operator="equal">
      <formula>$K$15</formula>
    </cfRule>
  </conditionalFormatting>
  <conditionalFormatting sqref="K17">
    <cfRule type="cellIs" dxfId="299" priority="544" operator="notEqual">
      <formula>$I$17</formula>
    </cfRule>
    <cfRule type="cellIs" dxfId="298" priority="545" stopIfTrue="1" operator="equal">
      <formula>$I$17</formula>
    </cfRule>
  </conditionalFormatting>
  <conditionalFormatting sqref="N17">
    <cfRule type="cellIs" dxfId="297" priority="542" operator="notEqual">
      <formula>$K$17</formula>
    </cfRule>
    <cfRule type="cellIs" dxfId="296" priority="543" stopIfTrue="1" operator="equal">
      <formula>$K$17</formula>
    </cfRule>
  </conditionalFormatting>
  <conditionalFormatting sqref="K19">
    <cfRule type="cellIs" dxfId="295" priority="531" operator="notEqual">
      <formula>$I19</formula>
    </cfRule>
    <cfRule type="cellIs" dxfId="294" priority="532" operator="equal">
      <formula>$I19</formula>
    </cfRule>
  </conditionalFormatting>
  <conditionalFormatting sqref="N19">
    <cfRule type="cellIs" dxfId="293" priority="529" operator="notEqual">
      <formula>$K$19</formula>
    </cfRule>
    <cfRule type="cellIs" dxfId="292" priority="530" operator="equal">
      <formula>$K19</formula>
    </cfRule>
  </conditionalFormatting>
  <conditionalFormatting sqref="K21">
    <cfRule type="cellIs" dxfId="291" priority="519" operator="notEqual">
      <formula>$I21</formula>
    </cfRule>
    <cfRule type="cellIs" dxfId="290" priority="520" operator="equal">
      <formula>$I21</formula>
    </cfRule>
  </conditionalFormatting>
  <conditionalFormatting sqref="N21">
    <cfRule type="cellIs" dxfId="289" priority="517" operator="notEqual">
      <formula>$K21</formula>
    </cfRule>
    <cfRule type="cellIs" dxfId="288" priority="518" operator="equal">
      <formula>$K21</formula>
    </cfRule>
  </conditionalFormatting>
  <conditionalFormatting sqref="K27">
    <cfRule type="cellIs" dxfId="287" priority="511" operator="notEqual">
      <formula>$I27</formula>
    </cfRule>
    <cfRule type="cellIs" dxfId="286" priority="512" operator="equal">
      <formula>$I27</formula>
    </cfRule>
  </conditionalFormatting>
  <conditionalFormatting sqref="N27">
    <cfRule type="cellIs" dxfId="285" priority="509" operator="notEqual">
      <formula>$K27</formula>
    </cfRule>
    <cfRule type="cellIs" dxfId="284" priority="510" operator="equal">
      <formula>$K27</formula>
    </cfRule>
  </conditionalFormatting>
  <conditionalFormatting sqref="K29">
    <cfRule type="cellIs" dxfId="283" priority="507" operator="notEqual">
      <formula>$I29</formula>
    </cfRule>
    <cfRule type="cellIs" dxfId="282" priority="508" operator="equal">
      <formula>$I29</formula>
    </cfRule>
  </conditionalFormatting>
  <conditionalFormatting sqref="N29">
    <cfRule type="cellIs" dxfId="281" priority="505" operator="notEqual">
      <formula>$K29</formula>
    </cfRule>
    <cfRule type="cellIs" dxfId="280" priority="506" operator="equal">
      <formula>$K29</formula>
    </cfRule>
  </conditionalFormatting>
  <conditionalFormatting sqref="K31">
    <cfRule type="cellIs" dxfId="279" priority="503" operator="notEqual">
      <formula>$I31</formula>
    </cfRule>
    <cfRule type="cellIs" dxfId="278" priority="504" operator="equal">
      <formula>$I31</formula>
    </cfRule>
  </conditionalFormatting>
  <conditionalFormatting sqref="N31">
    <cfRule type="cellIs" dxfId="277" priority="501" operator="notEqual">
      <formula>$K31</formula>
    </cfRule>
    <cfRule type="cellIs" dxfId="276" priority="502" operator="equal">
      <formula>$K31</formula>
    </cfRule>
  </conditionalFormatting>
  <conditionalFormatting sqref="K33">
    <cfRule type="cellIs" dxfId="275" priority="499" operator="notEqual">
      <formula>$I33</formula>
    </cfRule>
    <cfRule type="cellIs" dxfId="274" priority="500" operator="equal">
      <formula>$I33</formula>
    </cfRule>
  </conditionalFormatting>
  <conditionalFormatting sqref="N33">
    <cfRule type="cellIs" dxfId="273" priority="497" operator="notEqual">
      <formula>$K33</formula>
    </cfRule>
    <cfRule type="cellIs" dxfId="272" priority="498" operator="equal">
      <formula>$K33</formula>
    </cfRule>
  </conditionalFormatting>
  <conditionalFormatting sqref="K43">
    <cfRule type="cellIs" dxfId="271" priority="491" operator="notEqual">
      <formula>$H43</formula>
    </cfRule>
    <cfRule type="cellIs" dxfId="270" priority="492" operator="equal">
      <formula>$H43</formula>
    </cfRule>
  </conditionalFormatting>
  <conditionalFormatting sqref="N43">
    <cfRule type="cellIs" dxfId="269" priority="489" operator="notEqual">
      <formula>$K43</formula>
    </cfRule>
    <cfRule type="cellIs" dxfId="268" priority="490" operator="equal">
      <formula>$K43</formula>
    </cfRule>
  </conditionalFormatting>
  <conditionalFormatting sqref="K45">
    <cfRule type="cellIs" dxfId="267" priority="475" operator="notEqual">
      <formula>$H45</formula>
    </cfRule>
    <cfRule type="cellIs" dxfId="266" priority="476" operator="equal">
      <formula>$H45</formula>
    </cfRule>
  </conditionalFormatting>
  <conditionalFormatting sqref="N45">
    <cfRule type="cellIs" dxfId="265" priority="473" operator="notEqual">
      <formula>$K45</formula>
    </cfRule>
    <cfRule type="cellIs" dxfId="264" priority="474" operator="equal">
      <formula>$K45</formula>
    </cfRule>
  </conditionalFormatting>
  <conditionalFormatting sqref="K47">
    <cfRule type="cellIs" dxfId="263" priority="471" operator="notEqual">
      <formula>$H47</formula>
    </cfRule>
    <cfRule type="cellIs" dxfId="262" priority="472" operator="equal">
      <formula>$H47</formula>
    </cfRule>
  </conditionalFormatting>
  <conditionalFormatting sqref="N47">
    <cfRule type="cellIs" dxfId="261" priority="469" operator="notEqual">
      <formula>$K47</formula>
    </cfRule>
    <cfRule type="cellIs" dxfId="260" priority="470" operator="equal">
      <formula>$K47</formula>
    </cfRule>
  </conditionalFormatting>
  <conditionalFormatting sqref="K49">
    <cfRule type="cellIs" dxfId="259" priority="467" operator="notEqual">
      <formula>$H49</formula>
    </cfRule>
    <cfRule type="cellIs" dxfId="258" priority="468" operator="equal">
      <formula>$H49</formula>
    </cfRule>
  </conditionalFormatting>
  <conditionalFormatting sqref="N49">
    <cfRule type="cellIs" dxfId="257" priority="465" operator="notEqual">
      <formula>$K49</formula>
    </cfRule>
    <cfRule type="cellIs" dxfId="256" priority="466" operator="equal">
      <formula>$K49</formula>
    </cfRule>
  </conditionalFormatting>
  <conditionalFormatting sqref="K53">
    <cfRule type="cellIs" dxfId="255" priority="463" operator="notEqual">
      <formula>$H53</formula>
    </cfRule>
    <cfRule type="cellIs" dxfId="254" priority="464" operator="equal">
      <formula>$H53</formula>
    </cfRule>
  </conditionalFormatting>
  <conditionalFormatting sqref="N53">
    <cfRule type="cellIs" dxfId="253" priority="461" operator="notEqual">
      <formula>$K53</formula>
    </cfRule>
    <cfRule type="cellIs" dxfId="252" priority="462" operator="equal">
      <formula>$K53</formula>
    </cfRule>
  </conditionalFormatting>
  <conditionalFormatting sqref="K55">
    <cfRule type="cellIs" dxfId="251" priority="459" operator="notEqual">
      <formula>$H55</formula>
    </cfRule>
    <cfRule type="cellIs" dxfId="250" priority="460" operator="equal">
      <formula>$H55</formula>
    </cfRule>
  </conditionalFormatting>
  <conditionalFormatting sqref="N55">
    <cfRule type="cellIs" dxfId="249" priority="457" operator="notEqual">
      <formula>$K55</formula>
    </cfRule>
    <cfRule type="cellIs" dxfId="248" priority="458" operator="equal">
      <formula>$K55</formula>
    </cfRule>
  </conditionalFormatting>
  <conditionalFormatting sqref="K57">
    <cfRule type="cellIs" dxfId="247" priority="455" operator="notEqual">
      <formula>$H57</formula>
    </cfRule>
    <cfRule type="cellIs" dxfId="246" priority="456" operator="equal">
      <formula>$H57</formula>
    </cfRule>
  </conditionalFormatting>
  <conditionalFormatting sqref="N57">
    <cfRule type="cellIs" dxfId="245" priority="453" operator="notEqual">
      <formula>$K57</formula>
    </cfRule>
    <cfRule type="cellIs" dxfId="244" priority="454" operator="equal">
      <formula>$K57</formula>
    </cfRule>
  </conditionalFormatting>
  <conditionalFormatting sqref="K61">
    <cfRule type="cellIs" dxfId="243" priority="451" operator="notEqual">
      <formula>$H61</formula>
    </cfRule>
    <cfRule type="cellIs" dxfId="242" priority="452" operator="equal">
      <formula>$H61</formula>
    </cfRule>
  </conditionalFormatting>
  <conditionalFormatting sqref="N61">
    <cfRule type="cellIs" dxfId="241" priority="449" operator="notEqual">
      <formula>$K61</formula>
    </cfRule>
    <cfRule type="cellIs" dxfId="240" priority="450" operator="equal">
      <formula>$K61</formula>
    </cfRule>
  </conditionalFormatting>
  <conditionalFormatting sqref="K63">
    <cfRule type="cellIs" dxfId="239" priority="447" operator="notEqual">
      <formula>$H63</formula>
    </cfRule>
    <cfRule type="cellIs" dxfId="238" priority="448" operator="equal">
      <formula>$H63</formula>
    </cfRule>
  </conditionalFormatting>
  <conditionalFormatting sqref="N63">
    <cfRule type="cellIs" dxfId="237" priority="445" operator="notEqual">
      <formula>$K63</formula>
    </cfRule>
    <cfRule type="cellIs" dxfId="236" priority="446" operator="equal">
      <formula>$K63</formula>
    </cfRule>
  </conditionalFormatting>
  <conditionalFormatting sqref="K71">
    <cfRule type="cellIs" dxfId="235" priority="443" operator="notEqual">
      <formula>$H71</formula>
    </cfRule>
    <cfRule type="cellIs" dxfId="234" priority="444" operator="equal">
      <formula>$H71</formula>
    </cfRule>
  </conditionalFormatting>
  <conditionalFormatting sqref="N71">
    <cfRule type="cellIs" dxfId="233" priority="441" operator="notEqual">
      <formula>$K71</formula>
    </cfRule>
    <cfRule type="cellIs" dxfId="232" priority="442" operator="equal">
      <formula>$K71</formula>
    </cfRule>
  </conditionalFormatting>
  <conditionalFormatting sqref="K73">
    <cfRule type="cellIs" dxfId="231" priority="439" operator="notEqual">
      <formula>$H73</formula>
    </cfRule>
    <cfRule type="cellIs" dxfId="230" priority="440" operator="equal">
      <formula>$H73</formula>
    </cfRule>
  </conditionalFormatting>
  <conditionalFormatting sqref="N73">
    <cfRule type="cellIs" dxfId="229" priority="437" operator="notEqual">
      <formula>$K73</formula>
    </cfRule>
    <cfRule type="cellIs" dxfId="228" priority="438" operator="equal">
      <formula>$K73</formula>
    </cfRule>
  </conditionalFormatting>
  <conditionalFormatting sqref="K77">
    <cfRule type="cellIs" dxfId="227" priority="431" operator="notEqual">
      <formula>$H77</formula>
    </cfRule>
    <cfRule type="cellIs" dxfId="226" priority="432" operator="equal">
      <formula>$H77</formula>
    </cfRule>
  </conditionalFormatting>
  <conditionalFormatting sqref="N77">
    <cfRule type="cellIs" dxfId="225" priority="429" operator="notEqual">
      <formula>$K77</formula>
    </cfRule>
    <cfRule type="cellIs" dxfId="224" priority="430" operator="equal">
      <formula>$K77</formula>
    </cfRule>
  </conditionalFormatting>
  <conditionalFormatting sqref="K79">
    <cfRule type="cellIs" dxfId="223" priority="427" operator="notEqual">
      <formula>$H79</formula>
    </cfRule>
    <cfRule type="cellIs" dxfId="222" priority="428" operator="equal">
      <formula>$H79</formula>
    </cfRule>
  </conditionalFormatting>
  <conditionalFormatting sqref="N79">
    <cfRule type="cellIs" dxfId="221" priority="425" operator="notEqual">
      <formula>$K79</formula>
    </cfRule>
    <cfRule type="cellIs" dxfId="220" priority="426" operator="equal">
      <formula>$K79</formula>
    </cfRule>
  </conditionalFormatting>
  <conditionalFormatting sqref="K83">
    <cfRule type="cellIs" dxfId="219" priority="419" operator="notEqual">
      <formula>$H83</formula>
    </cfRule>
    <cfRule type="cellIs" dxfId="218" priority="420" operator="equal">
      <formula>$H83</formula>
    </cfRule>
  </conditionalFormatting>
  <conditionalFormatting sqref="N83">
    <cfRule type="cellIs" dxfId="217" priority="417" operator="notEqual">
      <formula>$K83</formula>
    </cfRule>
    <cfRule type="cellIs" dxfId="216" priority="418" operator="equal">
      <formula>$K83</formula>
    </cfRule>
  </conditionalFormatting>
  <conditionalFormatting sqref="K85">
    <cfRule type="cellIs" dxfId="215" priority="415" operator="notEqual">
      <formula>$H85</formula>
    </cfRule>
    <cfRule type="cellIs" dxfId="214" priority="416" operator="equal">
      <formula>$H85</formula>
    </cfRule>
  </conditionalFormatting>
  <conditionalFormatting sqref="N85">
    <cfRule type="cellIs" dxfId="213" priority="413" operator="notEqual">
      <formula>$K85</formula>
    </cfRule>
    <cfRule type="cellIs" dxfId="212" priority="414" operator="equal">
      <formula>$K85</formula>
    </cfRule>
  </conditionalFormatting>
  <conditionalFormatting sqref="K89">
    <cfRule type="cellIs" dxfId="211" priority="407" operator="notEqual">
      <formula>$H89</formula>
    </cfRule>
    <cfRule type="cellIs" dxfId="210" priority="408" operator="equal">
      <formula>$H89</formula>
    </cfRule>
  </conditionalFormatting>
  <conditionalFormatting sqref="N89">
    <cfRule type="cellIs" dxfId="209" priority="405" operator="notEqual">
      <formula>$K89</formula>
    </cfRule>
    <cfRule type="cellIs" dxfId="208" priority="406" operator="equal">
      <formula>$K89</formula>
    </cfRule>
  </conditionalFormatting>
  <conditionalFormatting sqref="K51">
    <cfRule type="cellIs" dxfId="207" priority="259" operator="notEqual">
      <formula>$I51</formula>
    </cfRule>
    <cfRule type="cellIs" dxfId="206" priority="260" operator="equal">
      <formula>$I51</formula>
    </cfRule>
  </conditionalFormatting>
  <conditionalFormatting sqref="N51">
    <cfRule type="cellIs" dxfId="205" priority="257" operator="equal">
      <formula>$K51</formula>
    </cfRule>
    <cfRule type="cellIs" dxfId="204" priority="258" operator="notEqual">
      <formula>$K51</formula>
    </cfRule>
  </conditionalFormatting>
  <conditionalFormatting sqref="K59">
    <cfRule type="cellIs" dxfId="203" priority="255" operator="notEqual">
      <formula>$I59</formula>
    </cfRule>
    <cfRule type="cellIs" dxfId="202" priority="256" operator="equal">
      <formula>$I59</formula>
    </cfRule>
  </conditionalFormatting>
  <conditionalFormatting sqref="N59">
    <cfRule type="cellIs" dxfId="201" priority="253" operator="equal">
      <formula>$K59</formula>
    </cfRule>
    <cfRule type="cellIs" dxfId="200" priority="254" operator="notEqual">
      <formula>$K59</formula>
    </cfRule>
  </conditionalFormatting>
  <conditionalFormatting sqref="K65">
    <cfRule type="cellIs" dxfId="199" priority="251" operator="notEqual">
      <formula>$I65</formula>
    </cfRule>
    <cfRule type="cellIs" dxfId="198" priority="252" operator="equal">
      <formula>$I65</formula>
    </cfRule>
  </conditionalFormatting>
  <conditionalFormatting sqref="N65">
    <cfRule type="cellIs" dxfId="197" priority="249" operator="equal">
      <formula>$K65</formula>
    </cfRule>
    <cfRule type="cellIs" dxfId="196" priority="250" operator="notEqual">
      <formula>$K65</formula>
    </cfRule>
  </conditionalFormatting>
  <conditionalFormatting sqref="K75">
    <cfRule type="cellIs" dxfId="195" priority="243" operator="notEqual">
      <formula>$I75</formula>
    </cfRule>
    <cfRule type="cellIs" dxfId="194" priority="244" operator="equal">
      <formula>$I75</formula>
    </cfRule>
  </conditionalFormatting>
  <conditionalFormatting sqref="N75">
    <cfRule type="cellIs" dxfId="193" priority="241" operator="equal">
      <formula>$K75</formula>
    </cfRule>
    <cfRule type="cellIs" dxfId="192" priority="242" operator="notEqual">
      <formula>$K75</formula>
    </cfRule>
  </conditionalFormatting>
  <conditionalFormatting sqref="K81">
    <cfRule type="cellIs" dxfId="191" priority="239" operator="notEqual">
      <formula>$I81</formula>
    </cfRule>
    <cfRule type="cellIs" dxfId="190" priority="240" operator="equal">
      <formula>$I81</formula>
    </cfRule>
  </conditionalFormatting>
  <conditionalFormatting sqref="N81">
    <cfRule type="cellIs" dxfId="189" priority="237" operator="equal">
      <formula>$K81</formula>
    </cfRule>
    <cfRule type="cellIs" dxfId="188" priority="238" operator="notEqual">
      <formula>$K81</formula>
    </cfRule>
  </conditionalFormatting>
  <conditionalFormatting sqref="K87">
    <cfRule type="cellIs" dxfId="187" priority="235" operator="notEqual">
      <formula>$I87</formula>
    </cfRule>
    <cfRule type="cellIs" dxfId="186" priority="236" operator="equal">
      <formula>$I87</formula>
    </cfRule>
  </conditionalFormatting>
  <conditionalFormatting sqref="N87">
    <cfRule type="cellIs" dxfId="185" priority="233" operator="equal">
      <formula>$K87</formula>
    </cfRule>
    <cfRule type="cellIs" dxfId="184" priority="234" operator="notEqual">
      <formula>$K87</formula>
    </cfRule>
  </conditionalFormatting>
  <conditionalFormatting sqref="K91">
    <cfRule type="cellIs" dxfId="183" priority="231" operator="notEqual">
      <formula>$I91</formula>
    </cfRule>
    <cfRule type="cellIs" dxfId="182" priority="232" operator="equal">
      <formula>$I91</formula>
    </cfRule>
  </conditionalFormatting>
  <conditionalFormatting sqref="N91">
    <cfRule type="cellIs" dxfId="181" priority="229" operator="equal">
      <formula>$K91</formula>
    </cfRule>
    <cfRule type="cellIs" dxfId="180" priority="230" operator="notEqual">
      <formula>$K91</formula>
    </cfRule>
  </conditionalFormatting>
  <conditionalFormatting sqref="K123">
    <cfRule type="cellIs" dxfId="179" priority="227" operator="notEqual">
      <formula>$I123</formula>
    </cfRule>
    <cfRule type="cellIs" dxfId="178" priority="228" operator="equal">
      <formula>$I123</formula>
    </cfRule>
  </conditionalFormatting>
  <conditionalFormatting sqref="N123">
    <cfRule type="cellIs" dxfId="177" priority="225" operator="equal">
      <formula>$K123</formula>
    </cfRule>
    <cfRule type="cellIs" dxfId="176" priority="226" operator="notEqual">
      <formula>$K123</formula>
    </cfRule>
  </conditionalFormatting>
  <conditionalFormatting sqref="K143">
    <cfRule type="cellIs" dxfId="175" priority="223" operator="notEqual">
      <formula>$I143</formula>
    </cfRule>
    <cfRule type="cellIs" dxfId="174" priority="224" operator="equal">
      <formula>$I143</formula>
    </cfRule>
  </conditionalFormatting>
  <conditionalFormatting sqref="N143">
    <cfRule type="cellIs" dxfId="173" priority="221" operator="equal">
      <formula>$K143</formula>
    </cfRule>
    <cfRule type="cellIs" dxfId="172" priority="222" operator="notEqual">
      <formula>$K143</formula>
    </cfRule>
  </conditionalFormatting>
  <conditionalFormatting sqref="K159">
    <cfRule type="cellIs" dxfId="171" priority="219" operator="notEqual">
      <formula>$I159</formula>
    </cfRule>
    <cfRule type="cellIs" dxfId="170" priority="220" operator="equal">
      <formula>$I159</formula>
    </cfRule>
  </conditionalFormatting>
  <conditionalFormatting sqref="N159">
    <cfRule type="cellIs" dxfId="169" priority="217" operator="equal">
      <formula>$K159</formula>
    </cfRule>
    <cfRule type="cellIs" dxfId="168" priority="218" operator="notEqual">
      <formula>$K159</formula>
    </cfRule>
  </conditionalFormatting>
  <conditionalFormatting sqref="K173">
    <cfRule type="cellIs" dxfId="167" priority="215" operator="notEqual">
      <formula>$I173</formula>
    </cfRule>
    <cfRule type="cellIs" dxfId="166" priority="216" operator="equal">
      <formula>$I173</formula>
    </cfRule>
  </conditionalFormatting>
  <conditionalFormatting sqref="N173">
    <cfRule type="cellIs" dxfId="165" priority="213" operator="equal">
      <formula>$K173</formula>
    </cfRule>
    <cfRule type="cellIs" dxfId="164" priority="214" operator="notEqual">
      <formula>$K173</formula>
    </cfRule>
  </conditionalFormatting>
  <conditionalFormatting sqref="K97">
    <cfRule type="cellIs" dxfId="163" priority="211" operator="notEqual">
      <formula>$H97</formula>
    </cfRule>
    <cfRule type="cellIs" dxfId="162" priority="212" operator="equal">
      <formula>$H97</formula>
    </cfRule>
  </conditionalFormatting>
  <conditionalFormatting sqref="N97">
    <cfRule type="cellIs" dxfId="161" priority="209" operator="notEqual">
      <formula>$K97</formula>
    </cfRule>
    <cfRule type="cellIs" dxfId="160" priority="210" operator="equal">
      <formula>$K97</formula>
    </cfRule>
  </conditionalFormatting>
  <conditionalFormatting sqref="K99">
    <cfRule type="cellIs" dxfId="159" priority="203" operator="notEqual">
      <formula>$H99</formula>
    </cfRule>
    <cfRule type="cellIs" dxfId="158" priority="204" operator="equal">
      <formula>$H99</formula>
    </cfRule>
  </conditionalFormatting>
  <conditionalFormatting sqref="N99">
    <cfRule type="cellIs" dxfId="157" priority="201" operator="notEqual">
      <formula>$K99</formula>
    </cfRule>
    <cfRule type="cellIs" dxfId="156" priority="202" operator="equal">
      <formula>$K99</formula>
    </cfRule>
  </conditionalFormatting>
  <conditionalFormatting sqref="K101">
    <cfRule type="cellIs" dxfId="155" priority="199" operator="notEqual">
      <formula>$H101</formula>
    </cfRule>
    <cfRule type="cellIs" dxfId="154" priority="200" operator="equal">
      <formula>$H101</formula>
    </cfRule>
  </conditionalFormatting>
  <conditionalFormatting sqref="N101">
    <cfRule type="cellIs" dxfId="153" priority="197" operator="notEqual">
      <formula>$K101</formula>
    </cfRule>
    <cfRule type="cellIs" dxfId="152" priority="198" operator="equal">
      <formula>$K101</formula>
    </cfRule>
  </conditionalFormatting>
  <conditionalFormatting sqref="K105">
    <cfRule type="cellIs" dxfId="151" priority="195" operator="notEqual">
      <formula>$H105</formula>
    </cfRule>
    <cfRule type="cellIs" dxfId="150" priority="196" operator="equal">
      <formula>$H105</formula>
    </cfRule>
  </conditionalFormatting>
  <conditionalFormatting sqref="N105">
    <cfRule type="cellIs" dxfId="149" priority="193" operator="notEqual">
      <formula>$K105</formula>
    </cfRule>
    <cfRule type="cellIs" dxfId="148" priority="194" operator="equal">
      <formula>$K105</formula>
    </cfRule>
  </conditionalFormatting>
  <conditionalFormatting sqref="K107">
    <cfRule type="cellIs" dxfId="147" priority="191" operator="notEqual">
      <formula>$H107</formula>
    </cfRule>
    <cfRule type="cellIs" dxfId="146" priority="192" operator="equal">
      <formula>$H107</formula>
    </cfRule>
  </conditionalFormatting>
  <conditionalFormatting sqref="N107">
    <cfRule type="cellIs" dxfId="145" priority="189" operator="notEqual">
      <formula>$K107</formula>
    </cfRule>
    <cfRule type="cellIs" dxfId="144" priority="190" operator="equal">
      <formula>$K107</formula>
    </cfRule>
  </conditionalFormatting>
  <conditionalFormatting sqref="K109">
    <cfRule type="cellIs" dxfId="143" priority="187" operator="notEqual">
      <formula>$H109</formula>
    </cfRule>
    <cfRule type="cellIs" dxfId="142" priority="188" operator="equal">
      <formula>$H109</formula>
    </cfRule>
  </conditionalFormatting>
  <conditionalFormatting sqref="N109">
    <cfRule type="cellIs" dxfId="141" priority="185" operator="notEqual">
      <formula>$K109</formula>
    </cfRule>
    <cfRule type="cellIs" dxfId="140" priority="186" operator="equal">
      <formula>$K109</formula>
    </cfRule>
  </conditionalFormatting>
  <conditionalFormatting sqref="K111">
    <cfRule type="cellIs" dxfId="139" priority="183" operator="notEqual">
      <formula>$H111</formula>
    </cfRule>
    <cfRule type="cellIs" dxfId="138" priority="184" operator="equal">
      <formula>$H111</formula>
    </cfRule>
  </conditionalFormatting>
  <conditionalFormatting sqref="N111">
    <cfRule type="cellIs" dxfId="137" priority="181" operator="notEqual">
      <formula>$K111</formula>
    </cfRule>
    <cfRule type="cellIs" dxfId="136" priority="182" operator="equal">
      <formula>$K111</formula>
    </cfRule>
  </conditionalFormatting>
  <conditionalFormatting sqref="K117">
    <cfRule type="cellIs" dxfId="135" priority="179" operator="notEqual">
      <formula>$H117</formula>
    </cfRule>
    <cfRule type="cellIs" dxfId="134" priority="180" operator="equal">
      <formula>$H117</formula>
    </cfRule>
  </conditionalFormatting>
  <conditionalFormatting sqref="N117">
    <cfRule type="cellIs" dxfId="133" priority="177" operator="notEqual">
      <formula>$K117</formula>
    </cfRule>
    <cfRule type="cellIs" dxfId="132" priority="178" operator="equal">
      <formula>$K117</formula>
    </cfRule>
  </conditionalFormatting>
  <conditionalFormatting sqref="K119">
    <cfRule type="cellIs" dxfId="131" priority="175" operator="notEqual">
      <formula>$H119</formula>
    </cfRule>
    <cfRule type="cellIs" dxfId="130" priority="176" operator="equal">
      <formula>$H119</formula>
    </cfRule>
  </conditionalFormatting>
  <conditionalFormatting sqref="N119">
    <cfRule type="cellIs" dxfId="129" priority="173" operator="notEqual">
      <formula>$K119</formula>
    </cfRule>
    <cfRule type="cellIs" dxfId="128" priority="174" operator="equal">
      <formula>$K119</formula>
    </cfRule>
  </conditionalFormatting>
  <conditionalFormatting sqref="K121">
    <cfRule type="cellIs" dxfId="127" priority="171" operator="notEqual">
      <formula>$H121</formula>
    </cfRule>
    <cfRule type="cellIs" dxfId="126" priority="172" operator="equal">
      <formula>$H121</formula>
    </cfRule>
  </conditionalFormatting>
  <conditionalFormatting sqref="N121">
    <cfRule type="cellIs" dxfId="125" priority="169" operator="notEqual">
      <formula>$K121</formula>
    </cfRule>
    <cfRule type="cellIs" dxfId="124" priority="170" operator="equal">
      <formula>$K121</formula>
    </cfRule>
  </conditionalFormatting>
  <conditionalFormatting sqref="K125">
    <cfRule type="cellIs" dxfId="123" priority="163" operator="notEqual">
      <formula>$H125</formula>
    </cfRule>
    <cfRule type="cellIs" dxfId="122" priority="164" operator="equal">
      <formula>$H125</formula>
    </cfRule>
  </conditionalFormatting>
  <conditionalFormatting sqref="N125">
    <cfRule type="cellIs" dxfId="121" priority="161" operator="notEqual">
      <formula>$K125</formula>
    </cfRule>
    <cfRule type="cellIs" dxfId="120" priority="162" operator="equal">
      <formula>$K125</formula>
    </cfRule>
  </conditionalFormatting>
  <conditionalFormatting sqref="K127">
    <cfRule type="cellIs" dxfId="119" priority="159" operator="notEqual">
      <formula>$H127</formula>
    </cfRule>
    <cfRule type="cellIs" dxfId="118" priority="160" operator="equal">
      <formula>$H127</formula>
    </cfRule>
  </conditionalFormatting>
  <conditionalFormatting sqref="N127">
    <cfRule type="cellIs" dxfId="117" priority="157" operator="notEqual">
      <formula>$K127</formula>
    </cfRule>
    <cfRule type="cellIs" dxfId="116" priority="158" operator="equal">
      <formula>$K127</formula>
    </cfRule>
  </conditionalFormatting>
  <conditionalFormatting sqref="K129">
    <cfRule type="cellIs" dxfId="115" priority="155" operator="notEqual">
      <formula>$H129</formula>
    </cfRule>
    <cfRule type="cellIs" dxfId="114" priority="156" operator="equal">
      <formula>$H129</formula>
    </cfRule>
  </conditionalFormatting>
  <conditionalFormatting sqref="N129">
    <cfRule type="cellIs" dxfId="113" priority="153" operator="notEqual">
      <formula>$K129</formula>
    </cfRule>
    <cfRule type="cellIs" dxfId="112" priority="154" operator="equal">
      <formula>$K129</formula>
    </cfRule>
  </conditionalFormatting>
  <conditionalFormatting sqref="K131">
    <cfRule type="cellIs" dxfId="111" priority="151" operator="notEqual">
      <formula>$H131</formula>
    </cfRule>
    <cfRule type="cellIs" dxfId="110" priority="152" operator="equal">
      <formula>$H131</formula>
    </cfRule>
  </conditionalFormatting>
  <conditionalFormatting sqref="N131">
    <cfRule type="cellIs" dxfId="109" priority="149" operator="notEqual">
      <formula>$K131</formula>
    </cfRule>
    <cfRule type="cellIs" dxfId="108" priority="150" operator="equal">
      <formula>$K131</formula>
    </cfRule>
  </conditionalFormatting>
  <conditionalFormatting sqref="K133">
    <cfRule type="cellIs" dxfId="107" priority="147" operator="notEqual">
      <formula>$H133</formula>
    </cfRule>
    <cfRule type="cellIs" dxfId="106" priority="148" operator="equal">
      <formula>$H133</formula>
    </cfRule>
  </conditionalFormatting>
  <conditionalFormatting sqref="N133">
    <cfRule type="cellIs" dxfId="105" priority="145" operator="notEqual">
      <formula>$K133</formula>
    </cfRule>
    <cfRule type="cellIs" dxfId="104" priority="146" operator="equal">
      <formula>$K133</formula>
    </cfRule>
  </conditionalFormatting>
  <conditionalFormatting sqref="K135">
    <cfRule type="cellIs" dxfId="103" priority="143" operator="notEqual">
      <formula>$H135</formula>
    </cfRule>
    <cfRule type="cellIs" dxfId="102" priority="144" operator="equal">
      <formula>$H135</formula>
    </cfRule>
  </conditionalFormatting>
  <conditionalFormatting sqref="N135">
    <cfRule type="cellIs" dxfId="101" priority="141" operator="notEqual">
      <formula>$K135</formula>
    </cfRule>
    <cfRule type="cellIs" dxfId="100" priority="142" operator="equal">
      <formula>$K135</formula>
    </cfRule>
  </conditionalFormatting>
  <conditionalFormatting sqref="K137">
    <cfRule type="cellIs" dxfId="99" priority="139" operator="notEqual">
      <formula>$H137</formula>
    </cfRule>
    <cfRule type="cellIs" dxfId="98" priority="140" operator="equal">
      <formula>$H137</formula>
    </cfRule>
  </conditionalFormatting>
  <conditionalFormatting sqref="N137">
    <cfRule type="cellIs" dxfId="97" priority="137" operator="notEqual">
      <formula>$K137</formula>
    </cfRule>
    <cfRule type="cellIs" dxfId="96" priority="138" operator="equal">
      <formula>$K137</formula>
    </cfRule>
  </conditionalFormatting>
  <conditionalFormatting sqref="K139">
    <cfRule type="cellIs" dxfId="95" priority="135" operator="notEqual">
      <formula>$H139</formula>
    </cfRule>
    <cfRule type="cellIs" dxfId="94" priority="136" operator="equal">
      <formula>$H139</formula>
    </cfRule>
  </conditionalFormatting>
  <conditionalFormatting sqref="N139">
    <cfRule type="cellIs" dxfId="93" priority="133" operator="notEqual">
      <formula>$K139</formula>
    </cfRule>
    <cfRule type="cellIs" dxfId="92" priority="134" operator="equal">
      <formula>$K139</formula>
    </cfRule>
  </conditionalFormatting>
  <conditionalFormatting sqref="K141">
    <cfRule type="cellIs" dxfId="91" priority="127" operator="notEqual">
      <formula>$H141</formula>
    </cfRule>
    <cfRule type="cellIs" dxfId="90" priority="128" operator="equal">
      <formula>$H141</formula>
    </cfRule>
  </conditionalFormatting>
  <conditionalFormatting sqref="N141">
    <cfRule type="cellIs" dxfId="89" priority="125" operator="notEqual">
      <formula>$K141</formula>
    </cfRule>
    <cfRule type="cellIs" dxfId="88" priority="126" operator="equal">
      <formula>$K141</formula>
    </cfRule>
  </conditionalFormatting>
  <conditionalFormatting sqref="K145">
    <cfRule type="cellIs" dxfId="87" priority="119" operator="notEqual">
      <formula>$H145</formula>
    </cfRule>
    <cfRule type="cellIs" dxfId="86" priority="120" operator="equal">
      <formula>$H145</formula>
    </cfRule>
  </conditionalFormatting>
  <conditionalFormatting sqref="N145">
    <cfRule type="cellIs" dxfId="85" priority="117" operator="notEqual">
      <formula>$K145</formula>
    </cfRule>
    <cfRule type="cellIs" dxfId="84" priority="118" operator="equal">
      <formula>$K145</formula>
    </cfRule>
  </conditionalFormatting>
  <conditionalFormatting sqref="K147">
    <cfRule type="cellIs" dxfId="83" priority="115" operator="notEqual">
      <formula>$H147</formula>
    </cfRule>
    <cfRule type="cellIs" dxfId="82" priority="116" operator="equal">
      <formula>$H147</formula>
    </cfRule>
  </conditionalFormatting>
  <conditionalFormatting sqref="N147">
    <cfRule type="cellIs" dxfId="81" priority="113" operator="notEqual">
      <formula>$K147</formula>
    </cfRule>
    <cfRule type="cellIs" dxfId="80" priority="114" operator="equal">
      <formula>$K147</formula>
    </cfRule>
  </conditionalFormatting>
  <conditionalFormatting sqref="K149">
    <cfRule type="cellIs" dxfId="79" priority="111" operator="notEqual">
      <formula>$H149</formula>
    </cfRule>
    <cfRule type="cellIs" dxfId="78" priority="112" operator="equal">
      <formula>$H149</formula>
    </cfRule>
  </conditionalFormatting>
  <conditionalFormatting sqref="N149">
    <cfRule type="cellIs" dxfId="77" priority="109" operator="notEqual">
      <formula>$K149</formula>
    </cfRule>
    <cfRule type="cellIs" dxfId="76" priority="110" operator="equal">
      <formula>$K149</formula>
    </cfRule>
  </conditionalFormatting>
  <conditionalFormatting sqref="K151">
    <cfRule type="cellIs" dxfId="75" priority="107" operator="notEqual">
      <formula>$H151</formula>
    </cfRule>
    <cfRule type="cellIs" dxfId="74" priority="108" operator="equal">
      <formula>$H151</formula>
    </cfRule>
  </conditionalFormatting>
  <conditionalFormatting sqref="N151">
    <cfRule type="cellIs" dxfId="73" priority="105" operator="notEqual">
      <formula>$K151</formula>
    </cfRule>
    <cfRule type="cellIs" dxfId="72" priority="106" operator="equal">
      <formula>$K151</formula>
    </cfRule>
  </conditionalFormatting>
  <conditionalFormatting sqref="K155">
    <cfRule type="cellIs" dxfId="71" priority="103" operator="notEqual">
      <formula>$H155</formula>
    </cfRule>
    <cfRule type="cellIs" dxfId="70" priority="104" operator="equal">
      <formula>$H155</formula>
    </cfRule>
  </conditionalFormatting>
  <conditionalFormatting sqref="N155">
    <cfRule type="cellIs" dxfId="69" priority="101" operator="notEqual">
      <formula>$K155</formula>
    </cfRule>
    <cfRule type="cellIs" dxfId="68" priority="102" operator="equal">
      <formula>$K155</formula>
    </cfRule>
  </conditionalFormatting>
  <conditionalFormatting sqref="K157">
    <cfRule type="cellIs" dxfId="67" priority="99" operator="notEqual">
      <formula>$H157</formula>
    </cfRule>
    <cfRule type="cellIs" dxfId="66" priority="100" operator="equal">
      <formula>$H157</formula>
    </cfRule>
  </conditionalFormatting>
  <conditionalFormatting sqref="N157">
    <cfRule type="cellIs" dxfId="65" priority="97" operator="notEqual">
      <formula>$K157</formula>
    </cfRule>
    <cfRule type="cellIs" dxfId="64" priority="98" operator="equal">
      <formula>$K157</formula>
    </cfRule>
  </conditionalFormatting>
  <conditionalFormatting sqref="K161">
    <cfRule type="cellIs" dxfId="63" priority="95" operator="notEqual">
      <formula>$H161</formula>
    </cfRule>
    <cfRule type="cellIs" dxfId="62" priority="96" operator="equal">
      <formula>$H161</formula>
    </cfRule>
  </conditionalFormatting>
  <conditionalFormatting sqref="N161">
    <cfRule type="cellIs" dxfId="61" priority="93" operator="notEqual">
      <formula>$K161</formula>
    </cfRule>
    <cfRule type="cellIs" dxfId="60" priority="94" operator="equal">
      <formula>$K161</formula>
    </cfRule>
  </conditionalFormatting>
  <conditionalFormatting sqref="K163">
    <cfRule type="cellIs" dxfId="59" priority="91" operator="notEqual">
      <formula>$H163</formula>
    </cfRule>
    <cfRule type="cellIs" dxfId="58" priority="92" operator="equal">
      <formula>$H163</formula>
    </cfRule>
  </conditionalFormatting>
  <conditionalFormatting sqref="N163">
    <cfRule type="cellIs" dxfId="57" priority="89" operator="notEqual">
      <formula>$K163</formula>
    </cfRule>
    <cfRule type="cellIs" dxfId="56" priority="90" operator="equal">
      <formula>$K163</formula>
    </cfRule>
  </conditionalFormatting>
  <conditionalFormatting sqref="K169">
    <cfRule type="cellIs" dxfId="55" priority="87" operator="notEqual">
      <formula>$H169</formula>
    </cfRule>
    <cfRule type="cellIs" dxfId="54" priority="88" operator="equal">
      <formula>$H169</formula>
    </cfRule>
  </conditionalFormatting>
  <conditionalFormatting sqref="N169">
    <cfRule type="cellIs" dxfId="53" priority="85" operator="notEqual">
      <formula>$K169</formula>
    </cfRule>
    <cfRule type="cellIs" dxfId="52" priority="86" operator="equal">
      <formula>$K169</formula>
    </cfRule>
  </conditionalFormatting>
  <conditionalFormatting sqref="K171">
    <cfRule type="cellIs" dxfId="51" priority="83" operator="notEqual">
      <formula>$H171</formula>
    </cfRule>
    <cfRule type="cellIs" dxfId="50" priority="84" operator="equal">
      <formula>$H171</formula>
    </cfRule>
  </conditionalFormatting>
  <conditionalFormatting sqref="N171">
    <cfRule type="cellIs" dxfId="49" priority="81" operator="notEqual">
      <formula>$K171</formula>
    </cfRule>
    <cfRule type="cellIs" dxfId="48" priority="82" operator="equal">
      <formula>$K171</formula>
    </cfRule>
  </conditionalFormatting>
  <conditionalFormatting sqref="K67">
    <cfRule type="cellIs" dxfId="47" priority="67" operator="notEqual">
      <formula>$I67</formula>
    </cfRule>
    <cfRule type="cellIs" dxfId="46" priority="68" operator="equal">
      <formula>$I67</formula>
    </cfRule>
  </conditionalFormatting>
  <conditionalFormatting sqref="N67">
    <cfRule type="cellIs" dxfId="45" priority="65" operator="equal">
      <formula>$K67</formula>
    </cfRule>
    <cfRule type="cellIs" dxfId="44" priority="66" operator="notEqual">
      <formula>$K67</formula>
    </cfRule>
  </conditionalFormatting>
  <conditionalFormatting sqref="K93">
    <cfRule type="cellIs" dxfId="43" priority="63" operator="notEqual">
      <formula>$I93</formula>
    </cfRule>
    <cfRule type="cellIs" dxfId="42" priority="64" operator="equal">
      <formula>$I93</formula>
    </cfRule>
  </conditionalFormatting>
  <conditionalFormatting sqref="N93">
    <cfRule type="cellIs" dxfId="41" priority="61" operator="equal">
      <formula>$K93</formula>
    </cfRule>
    <cfRule type="cellIs" dxfId="40" priority="62" operator="notEqual">
      <formula>$K93</formula>
    </cfRule>
  </conditionalFormatting>
  <conditionalFormatting sqref="K113">
    <cfRule type="cellIs" dxfId="39" priority="59" operator="notEqual">
      <formula>$I113</formula>
    </cfRule>
    <cfRule type="cellIs" dxfId="38" priority="60" operator="equal">
      <formula>$I113</formula>
    </cfRule>
  </conditionalFormatting>
  <conditionalFormatting sqref="N113">
    <cfRule type="cellIs" dxfId="37" priority="57" operator="equal">
      <formula>$K113</formula>
    </cfRule>
    <cfRule type="cellIs" dxfId="36" priority="58" operator="notEqual">
      <formula>$K113</formula>
    </cfRule>
  </conditionalFormatting>
  <conditionalFormatting sqref="K175">
    <cfRule type="cellIs" dxfId="35" priority="55" operator="notEqual">
      <formula>$I175</formula>
    </cfRule>
    <cfRule type="cellIs" dxfId="34" priority="56" operator="equal">
      <formula>$I175</formula>
    </cfRule>
  </conditionalFormatting>
  <conditionalFormatting sqref="N175">
    <cfRule type="cellIs" dxfId="33" priority="53" operator="equal">
      <formula>$K175</formula>
    </cfRule>
    <cfRule type="cellIs" dxfId="32" priority="54" operator="notEqual">
      <formula>$K175</formula>
    </cfRule>
  </conditionalFormatting>
  <conditionalFormatting sqref="K179">
    <cfRule type="cellIs" dxfId="31" priority="51" operator="notEqual">
      <formula>$I179</formula>
    </cfRule>
    <cfRule type="cellIs" dxfId="30" priority="52" operator="equal">
      <formula>$I179</formula>
    </cfRule>
  </conditionalFormatting>
  <conditionalFormatting sqref="N179">
    <cfRule type="cellIs" dxfId="29" priority="49" operator="equal">
      <formula>$K179</formula>
    </cfRule>
    <cfRule type="cellIs" dxfId="28" priority="50" operator="notEqual">
      <formula>$K179</formula>
    </cfRule>
  </conditionalFormatting>
  <conditionalFormatting sqref="K103">
    <cfRule type="cellIs" dxfId="27" priority="47" operator="notEqual">
      <formula>$H103</formula>
    </cfRule>
    <cfRule type="cellIs" dxfId="26" priority="48" operator="equal">
      <formula>$H103</formula>
    </cfRule>
  </conditionalFormatting>
  <conditionalFormatting sqref="N103">
    <cfRule type="cellIs" dxfId="25" priority="45" operator="notEqual">
      <formula>$K103</formula>
    </cfRule>
    <cfRule type="cellIs" dxfId="24" priority="46" operator="equal">
      <formula>$K103</formula>
    </cfRule>
  </conditionalFormatting>
  <conditionalFormatting sqref="K153">
    <cfRule type="cellIs" dxfId="23" priority="43" operator="notEqual">
      <formula>$H153</formula>
    </cfRule>
    <cfRule type="cellIs" dxfId="22" priority="44" operator="equal">
      <formula>$H153</formula>
    </cfRule>
  </conditionalFormatting>
  <conditionalFormatting sqref="N153">
    <cfRule type="cellIs" dxfId="21" priority="41" operator="notEqual">
      <formula>$K153</formula>
    </cfRule>
    <cfRule type="cellIs" dxfId="20" priority="42" operator="equal">
      <formula>$K153</formula>
    </cfRule>
  </conditionalFormatting>
  <conditionalFormatting sqref="K165">
    <cfRule type="cellIs" dxfId="19" priority="39" operator="notEqual">
      <formula>$H165</formula>
    </cfRule>
    <cfRule type="cellIs" dxfId="18" priority="40" operator="equal">
      <formula>$H165</formula>
    </cfRule>
  </conditionalFormatting>
  <conditionalFormatting sqref="N165">
    <cfRule type="cellIs" dxfId="17" priority="37" operator="notEqual">
      <formula>$K165</formula>
    </cfRule>
    <cfRule type="cellIs" dxfId="16" priority="38" operator="equal">
      <formula>$K165</formula>
    </cfRule>
  </conditionalFormatting>
  <conditionalFormatting sqref="K167">
    <cfRule type="cellIs" dxfId="15" priority="35" operator="notEqual">
      <formula>$H167</formula>
    </cfRule>
    <cfRule type="cellIs" dxfId="14" priority="36" operator="equal">
      <formula>$H167</formula>
    </cfRule>
  </conditionalFormatting>
  <conditionalFormatting sqref="N167">
    <cfRule type="cellIs" dxfId="13" priority="33" operator="notEqual">
      <formula>$K167</formula>
    </cfRule>
    <cfRule type="cellIs" dxfId="12" priority="34" operator="equal">
      <formula>$K167</formula>
    </cfRule>
  </conditionalFormatting>
  <conditionalFormatting sqref="K36">
    <cfRule type="cellIs" dxfId="11" priority="19" operator="notEqual">
      <formula>$I36</formula>
    </cfRule>
    <cfRule type="cellIs" dxfId="10" priority="20" operator="equal">
      <formula>$I36</formula>
    </cfRule>
  </conditionalFormatting>
  <conditionalFormatting sqref="N36">
    <cfRule type="cellIs" dxfId="9" priority="17" operator="equal">
      <formula>$K36</formula>
    </cfRule>
    <cfRule type="cellIs" dxfId="8" priority="18" operator="notEqual">
      <formula>$K36</formula>
    </cfRule>
  </conditionalFormatting>
  <conditionalFormatting sqref="K23">
    <cfRule type="cellIs" dxfId="7" priority="15" operator="notEqual">
      <formula>$I23</formula>
    </cfRule>
    <cfRule type="cellIs" dxfId="6" priority="16" operator="equal">
      <formula>$I23</formula>
    </cfRule>
  </conditionalFormatting>
  <conditionalFormatting sqref="N23">
    <cfRule type="cellIs" dxfId="5" priority="13" operator="equal">
      <formula>$K23</formula>
    </cfRule>
    <cfRule type="cellIs" dxfId="4" priority="14" operator="notEqual">
      <formula>$K23</formula>
    </cfRule>
  </conditionalFormatting>
  <conditionalFormatting sqref="K38">
    <cfRule type="cellIs" dxfId="3" priority="3" operator="notEqual">
      <formula>$I38</formula>
    </cfRule>
    <cfRule type="cellIs" dxfId="2" priority="4" operator="equal">
      <formula>$I38</formula>
    </cfRule>
  </conditionalFormatting>
  <conditionalFormatting sqref="N38">
    <cfRule type="cellIs" dxfId="1" priority="1" operator="equal">
      <formula>$K38</formula>
    </cfRule>
    <cfRule type="cellIs" dxfId="0" priority="2" operator="notEqual">
      <formula>$K38</formula>
    </cfRule>
  </conditionalFormatting>
  <dataValidations xWindow="709" yWindow="837" count="7">
    <dataValidation type="list" allowBlank="1" showInputMessage="1" showErrorMessage="1" promptTitle="Conser y mejora Patrim cultural" prompt="Seleccionar" sqref="F170 F164 F168 F166" xr:uid="{00000000-0002-0000-0000-000000000000}">
      <formula1>$C$156:$C$157</formula1>
    </dataValidation>
    <dataValidation allowBlank="1" showInputMessage="1" showErrorMessage="1" promptTitle="Sector prioritario/castigado" prompt="Sólo para Proyectos Productivos. Se deberá justificar en fase de pago. Penalización por incumplimiento: Reducción del 10 % si no cumple con las características del puesto de trabajo por las que se obtuvo puntuación" sqref="H31 H21" xr:uid="{00000000-0002-0000-0000-000004000000}"/>
    <dataValidation allowBlank="1" showInputMessage="1" showErrorMessage="1" promptTitle="características empleo" prompt="Sólo para Pytos Productivos. Se deberá justificar en fase de pago. Penalización por incumplimiento: Reducción del 10 % si no cumple con características del puesto de trabajo por las que se obtuvo puntuación (&lt;30,&gt;45, mujer, parado, discapacidad, univers)" sqref="H19" xr:uid="{00000000-0002-0000-0000-000005000000}"/>
    <dataValidation allowBlank="1" showInputMessage="1" showErrorMessage="1" promptTitle="característica puesto trabajo" prompt="Sólo para Proyectos Productivos. Se deberá justificar en fase de pago. Penalización por incumplimiento: Reducción del 10 % si no cumple con las características del puesto de tranajo por las que se obtuvo puntuación (&lt;30,&gt;45,mujer, discapacidad, universit)" sqref="H33" xr:uid="{00000000-0002-0000-0000-000006000000}"/>
    <dataValidation allowBlank="1" showInputMessage="1" showErrorMessage="1" promptTitle="Empleo  ≥1/2 jornada." prompt="Sólo para Proyectos Productivos. Se deberá justificar en fase de pago. Penalización por incumplimiento: Reducción del 30 % si no se crea el puesto declarado en solicitud de ayuda" sqref="H17" xr:uid="{00000000-0002-0000-0000-000007000000}"/>
    <dataValidation allowBlank="1" showInputMessage="1" showErrorMessage="1" promptTitle="Empleo a jornada completa" prompt="Sólo para Proyectos Productivos. Se deberá justificar en fase de Pago. Penalización por incumplimiento: Reducción del 30 % si no crea el empleo declarado en solicitud de ayuda" sqref="H15" xr:uid="{00000000-0002-0000-0000-000008000000}"/>
    <dataValidation showInputMessage="1" showErrorMessage="1" sqref="E8" xr:uid="{00000000-0002-0000-0000-000009000000}"/>
  </dataValidations>
  <pageMargins left="0.23622047244094491" right="3.937007874015748E-2" top="0.74803149606299213" bottom="0.74803149606299213" header="0.31496062992125984" footer="0.31496062992125984"/>
  <pageSetup paperSize="9" scale="34" fitToHeight="4" orientation="landscape" r:id="rId1"/>
  <headerFooter>
    <oddFooter>&amp;C&amp;G&amp;R&amp;P</oddFooter>
  </headerFooter>
  <rowBreaks count="3" manualBreakCount="3">
    <brk id="67" max="9" man="1"/>
    <brk id="113" max="9" man="1"/>
    <brk id="143" max="9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4097" r:id="rId5" name="CheckBox1">
          <controlPr defaultSize="0" autoLine="0" r:id="rId6">
            <anchor moveWithCells="1">
              <from>
                <xdr:col>20</xdr:col>
                <xdr:colOff>0</xdr:colOff>
                <xdr:row>55</xdr:row>
                <xdr:rowOff>0</xdr:rowOff>
              </from>
              <to>
                <xdr:col>22</xdr:col>
                <xdr:colOff>685800</xdr:colOff>
                <xdr:row>58</xdr:row>
                <xdr:rowOff>47625</xdr:rowOff>
              </to>
            </anchor>
          </controlPr>
        </control>
      </mc:Choice>
      <mc:Fallback>
        <control shapeId="4097" r:id="rId5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709" yWindow="837" count="64">
        <x14:dataValidation type="list" allowBlank="1" showInputMessage="1" showErrorMessage="1" promptTitle="Mantenimiento empleo" prompt="Sólo para Proyectos Productivos. Se deberá justificar en fase de pago. Penalización por incumplimiento: Reducción del 30 % si no se mantiene el puesto declarado en solicitud de ayuda" xr:uid="{00000000-0002-0000-0000-000001000000}">
          <x14:formula1>
            <xm:f>'Ref. 5ª Convocatoria'!$H$41:$H$42</xm:f>
          </x14:formula1>
          <xm:sqref>H29</xm:sqref>
        </x14:dataValidation>
        <x14:dataValidation type="list" allowBlank="1" showInputMessage="1" showErrorMessage="1" promptTitle="Conser y mejora Patrim cultural" prompt="Seleccionar. Penalización por incumplimiento 10%" xr:uid="{208EBFB7-4B8C-4A3C-8758-BEDD635B91B2}">
          <x14:formula1>
            <xm:f>'Ref. 5ª Convocatoria'!$C$155:$C$156</xm:f>
          </x14:formula1>
          <xm:sqref>F155</xm:sqref>
        </x14:dataValidation>
        <x14:dataValidation type="list" allowBlank="1" showInputMessage="1" showErrorMessage="1" promptTitle="Conser y mejora Patrim cultural" prompt="Seleccionar" xr:uid="{FB5923CB-8EFA-42BD-BDED-23A8CF629177}">
          <x14:formula1>
            <xm:f>'Ref. 5ª Convocatoria'!#REF!</xm:f>
          </x14:formula1>
          <xm:sqref>F156 F152 F154</xm:sqref>
        </x14:dataValidation>
        <x14:dataValidation type="list" allowBlank="1" showInputMessage="1" showErrorMessage="1" promptTitle="Conser y mejora Patrim cultural" prompt="Seleccionar. Penalización por incumplimiento 10%" xr:uid="{4B719C40-9DCB-4056-B1CD-326C277B77EE}">
          <x14:formula1>
            <xm:f>'Ref. 5ª Convocatoria'!$C$151:$C$152</xm:f>
          </x14:formula1>
          <xm:sqref>F153 F151</xm:sqref>
        </x14:dataValidation>
        <x14:dataValidation type="list" allowBlank="1" showInputMessage="1" showErrorMessage="1" promptTitle="Conser y mejora Patrim cultural" prompt="Seleccionar" xr:uid="{BFF2995E-FC6A-466C-B84F-516571FA4336}">
          <x14:formula1>
            <xm:f>'Ref. 5ª Convocatoria'!$C$149:$C$150</xm:f>
          </x14:formula1>
          <xm:sqref>F150</xm:sqref>
        </x14:dataValidation>
        <x14:dataValidation type="list" allowBlank="1" showInputMessage="1" showErrorMessage="1" promptTitle="Conser y mejora Patrim cultural" prompt="Seleccionar" xr:uid="{DD8F3A4F-DE9A-4BE2-9783-2921AB183AEA}">
          <x14:formula1>
            <xm:f>'Ref. 5ª Convocatoria'!$C$147:$C$148</xm:f>
          </x14:formula1>
          <xm:sqref>F148</xm:sqref>
        </x14:dataValidation>
        <x14:dataValidation type="list" allowBlank="1" showInputMessage="1" showErrorMessage="1" promptTitle="Conser y mejora Patrim cultural" prompt="Seleccionar" xr:uid="{9061E06A-B5B1-4EC2-AA4D-1F98533BF83C}">
          <x14:formula1>
            <xm:f>'Ref. 5ª Convocatoria'!$C$145:$C$146</xm:f>
          </x14:formula1>
          <xm:sqref>F146</xm:sqref>
        </x14:dataValidation>
        <x14:dataValidation type="list" allowBlank="1" showInputMessage="1" showErrorMessage="1" promptTitle="Inversión" prompt="Seleccionar. Reducción por incumplimiento: 10%" xr:uid="{8106253E-452C-48F0-AE6D-CB87FEE486F4}">
          <x14:formula1>
            <xm:f>'Ref. 5ª Convocatoria'!$C$117:$C$118</xm:f>
          </x14:formula1>
          <xm:sqref>F125</xm:sqref>
        </x14:dataValidation>
        <x14:dataValidation type="list" allowBlank="1" showInputMessage="1" showErrorMessage="1" promptTitle="Impacto positivo en MedioAmbient" prompt="Seleccionar" xr:uid="{3101DAE1-C543-4683-8E60-9E0D645B4496}">
          <x14:formula1>
            <xm:f>'Ref. 5ª Convocatoria'!$C$117:$C$118</xm:f>
          </x14:formula1>
          <xm:sqref>F126</xm:sqref>
        </x14:dataValidation>
        <x14:dataValidation type="list" allowBlank="1" showInputMessage="1" showErrorMessage="1" promptTitle="Reducción Consumo" prompt="Seleccionar. Se deberá justificar en fase de pago. Penalización por incumplimiento: Reducción del 10 %" xr:uid="{1507B6B8-B212-46A0-9F3C-1F8B00AE2F34}">
          <x14:formula1>
            <xm:f>'Ref. 5ª Convocatoria'!$C$108:$C$109</xm:f>
          </x14:formula1>
          <xm:sqref>F119</xm:sqref>
        </x14:dataValidation>
        <x14:dataValidation type="list" allowBlank="1" showInputMessage="1" showErrorMessage="1" promptTitle="¿Uso Energía Renovable?" prompt="Seleccionar" xr:uid="{A6861545-51DD-495B-86C1-D9A07DEB1008}">
          <x14:formula1>
            <xm:f>'Ref. 5ª Convocatoria'!$C$108:$C$109</xm:f>
          </x14:formula1>
          <xm:sqref>F120</xm:sqref>
        </x14:dataValidation>
        <x14:dataValidation type="list" allowBlank="1" showInputMessage="1" showErrorMessage="1" promptTitle="Innovac. Social/ Ecoª Colaborat." prompt="Seleccionar" xr:uid="{FA6BC46D-847F-4C17-9D65-B542154DA802}">
          <x14:formula1>
            <xm:f>'Ref. 5ª Convocatoria'!$C$162:$C$164</xm:f>
          </x14:formula1>
          <xm:sqref>F171 F167</xm:sqref>
        </x14:dataValidation>
        <x14:dataValidation type="list" allowBlank="1" showInputMessage="1" showErrorMessage="1" promptTitle="Atención a la diversidad" prompt="Seleccionar" xr:uid="{BCE1B5C2-D0C2-4650-998F-A36916D090BC}">
          <x14:formula1>
            <xm:f>'Ref. 5ª Convocatoria'!$C$162:$C$164</xm:f>
          </x14:formula1>
          <xm:sqref>F169 F165</xm:sqref>
        </x14:dataValidation>
        <x14:dataValidation type="list" allowBlank="1" showInputMessage="1" showErrorMessage="1" promptTitle="Población vulnerable" prompt="Seleccionar" xr:uid="{17CD4522-2AB7-4397-A5D7-912E8B31C150}">
          <x14:formula1>
            <xm:f>'Ref. 5ª Convocatoria'!$C$162:$C$164</xm:f>
          </x14:formula1>
          <xm:sqref>F163</xm:sqref>
        </x14:dataValidation>
        <x14:dataValidation type="list" allowBlank="1" showInputMessage="1" showErrorMessage="1" promptTitle="sectores especificos población" prompt="Seleccionar." xr:uid="{D39D7B81-B051-44C4-AB21-EB980A793476}">
          <x14:formula1>
            <xm:f>'Ref. 5ª Convocatoria'!$C$162:$C$164</xm:f>
          </x14:formula1>
          <xm:sqref>F161</xm:sqref>
        </x14:dataValidation>
        <x14:dataValidation type="list" allowBlank="1" showInputMessage="1" showErrorMessage="1" promptTitle="Movilidad urbana" prompt="Seleccionar. Penalización por incumplimiento 10%" xr:uid="{E492C11E-8CFA-462E-9F54-0935CC3F0A52}">
          <x14:formula1>
            <xm:f>'Ref. 5ª Convocatoria'!$C$138:$C$141</xm:f>
          </x14:formula1>
          <xm:sqref>F141</xm:sqref>
        </x14:dataValidation>
        <x14:dataValidation type="list" allowBlank="1" showInputMessage="1" showErrorMessage="1" promptTitle="Espacios Pcos urbanos e industri" prompt="Seleccionar. Penalización por incumplimiento 10%" xr:uid="{EDF6B353-F04D-4A42-AEA7-6F485248C4BC}">
          <x14:formula1>
            <xm:f>'Ref. 5ª Convocatoria'!$C$134:$C$135</xm:f>
          </x14:formula1>
          <xm:sqref>F139</xm:sqref>
        </x14:dataValidation>
        <x14:dataValidation type="list" allowBlank="1" showInputMessage="1" showErrorMessage="1" promptTitle="No Zona Natura 2000" prompt="Seleccionar. Penalización por incumplimiento 10%" xr:uid="{BA61989A-5C9F-4020-B77B-62552BB26467}">
          <x14:formula1>
            <xm:f>'Ref. 5ª Convocatoria'!$C$132:$C$133</xm:f>
          </x14:formula1>
          <xm:sqref>F137</xm:sqref>
        </x14:dataValidation>
        <x14:dataValidation type="list" allowBlank="1" showInputMessage="1" showErrorMessage="1" promptTitle="No Zona Natura 2000" prompt="Seleccionar. Penalización por incumplimiento 10%" xr:uid="{5B853FC5-20BD-4F46-A519-9EE15E813992}">
          <x14:formula1>
            <xm:f>'Ref. 5ª Convocatoria'!$C$130:$C$131</xm:f>
          </x14:formula1>
          <xm:sqref>F135</xm:sqref>
        </x14:dataValidation>
        <x14:dataValidation type="list" allowBlank="1" showInputMessage="1" showErrorMessage="1" promptTitle="Eficiencia Hídirica" prompt="Seleccionar. Penalización por incumplimiento 10%" xr:uid="{EFE46140-39F0-483C-B32A-C18BDAFEEF78}">
          <x14:formula1>
            <xm:f>'Ref. 5ª Convocatoria'!$C$126:$C$129</xm:f>
          </x14:formula1>
          <xm:sqref>F133</xm:sqref>
        </x14:dataValidation>
        <x14:dataValidation type="list" allowBlank="1" showInputMessage="1" showErrorMessage="1" promptTitle="Contaminación" prompt="Seleccionar. Penalización por incumplimiento 10%" xr:uid="{18351245-0338-4AAE-A949-65CFB34EF20E}">
          <x14:formula1>
            <xm:f>'Ref. 5ª Convocatoria'!$C$124:$C$125</xm:f>
          </x14:formula1>
          <xm:sqref>F131</xm:sqref>
        </x14:dataValidation>
        <x14:dataValidation type="list" allowBlank="1" showInputMessage="1" showErrorMessage="1" promptTitle="Valorización" prompt="Seleccionar. Penalización por incumplimiento 10%" xr:uid="{686BE074-D292-4557-A014-08156908D14C}">
          <x14:formula1>
            <xm:f>'Ref. 5ª Convocatoria'!$C$121:$C$122</xm:f>
          </x14:formula1>
          <xm:sqref>F129</xm:sqref>
        </x14:dataValidation>
        <x14:dataValidation type="list" allowBlank="1" showInputMessage="1" showErrorMessage="1" promptTitle="Cambio energía fósil" prompt="Seleccionar. Se deberá justificar en fase de pago. Penalización por incumplimiento: Reducción del 10 %" xr:uid="{72B4A66C-B6DA-4409-A895-72AF6731DB20}">
          <x14:formula1>
            <xm:f>'Ref. 5ª Convocatoria'!$C$110:$C$111</xm:f>
          </x14:formula1>
          <xm:sqref>F121</xm:sqref>
        </x14:dataValidation>
        <x14:dataValidation type="list" allowBlank="1" showInputMessage="1" showErrorMessage="1" promptTitle="Desarrollo Local Participativo" prompt="Seleccionar." xr:uid="{A34FEC62-E97E-420F-B80E-E9B3C35FCB3A}">
          <x14:formula1>
            <xm:f>'Ref. 5ª Convocatoria'!$C$96:$C$97</xm:f>
          </x14:formula1>
          <xm:sqref>F111</xm:sqref>
        </x14:dataValidation>
        <x14:dataValidation type="list" allowBlank="1" showInputMessage="1" showErrorMessage="1" promptTitle="Alcance y Plan Difusión" prompt="Seleccionar. Se deberá justificar en fase de pago. Penalización por incumplimiento 10 %" xr:uid="{803517BF-9E7A-48C5-A466-2FCA1414F1FC}">
          <x14:formula1>
            <xm:f>'Ref. 5ª Convocatoria'!$C$90:$C$93</xm:f>
          </x14:formula1>
          <xm:sqref>F109</xm:sqref>
        </x14:dataValidation>
        <x14:dataValidation type="list" allowBlank="1" showInputMessage="1" showErrorMessage="1" promptTitle="Creación Nueva Empresa" prompt="Sólo para Proyectos Productivos. Seleccionar. Penalización por incumplimiento: 10 %" xr:uid="{DC035554-1167-427C-86F9-F2D4CB45E923}">
          <x14:formula1>
            <xm:f>'Ref. 5ª Convocatoria'!$C$83:$C$87</xm:f>
          </x14:formula1>
          <xm:sqref>F107</xm:sqref>
        </x14:dataValidation>
        <x14:dataValidation type="list" allowBlank="1" showInputMessage="1" showErrorMessage="1" promptTitle="Carácter Asociativo" prompt="Seleccionar" xr:uid="{6356775F-BB41-4704-A7E5-CC1B9605E10B}">
          <x14:formula1>
            <xm:f>'Ref. 5ª Convocatoria'!$C$69:$C$71</xm:f>
          </x14:formula1>
          <xm:sqref>F99</xm:sqref>
        </x14:dataValidation>
        <x14:dataValidation type="list" showInputMessage="1" showErrorMessage="1" promptTitle="Adhesión. Seleccionar" prompt="Se deberá justificar en fase de pago. Penalización por incumplimiento: Reducción del 30 % " xr:uid="{DB5548CA-BE08-4D99-8647-FAC3EB9B9786}">
          <x14:formula1>
            <xm:f>'Ref. 5ª Convocatoria'!$C$63:$C$67</xm:f>
          </x14:formula1>
          <xm:sqref>F97</xm:sqref>
        </x14:dataValidation>
        <x14:dataValidation type="list" allowBlank="1" showInputMessage="1" showErrorMessage="1" promptTitle="Impacto positivo en MedioAmbient" prompt="Seleccionar" xr:uid="{B173032C-709C-46F5-A80A-D17051BCF32D}">
          <x14:formula1>
            <xm:f>'Ref. 5ª Convocatoria'!$C$136:$C$137</xm:f>
          </x14:formula1>
          <xm:sqref>F140</xm:sqref>
        </x14:dataValidation>
        <x14:dataValidation type="list" allowBlank="1" showInputMessage="1" showErrorMessage="1" promptTitle="Impacto positivo en MedioAmbient" prompt="Seleccionar" xr:uid="{1F9573C2-5E24-4B77-9A3E-FC650BB9E2CD}">
          <x14:formula1>
            <xm:f>'Ref. 5ª Convocatoria'!$C$132:$C$133</xm:f>
          </x14:formula1>
          <xm:sqref>F138</xm:sqref>
        </x14:dataValidation>
        <x14:dataValidation type="list" allowBlank="1" showInputMessage="1" showErrorMessage="1" promptTitle="Impacto positivo en MedioAmbient" prompt="Seleccionar" xr:uid="{4C5B51FB-C825-495F-B3B7-6ED6FE1A4154}">
          <x14:formula1>
            <xm:f>'Ref. 5ª Convocatoria'!$C$130:$C$131</xm:f>
          </x14:formula1>
          <xm:sqref>F136</xm:sqref>
        </x14:dataValidation>
        <x14:dataValidation type="list" allowBlank="1" showInputMessage="1" showErrorMessage="1" promptTitle="Aspecto Integrador" prompt="Seleccionar" xr:uid="{B015C6E3-D57C-45C8-84B3-48982ACD191F}">
          <x14:formula1>
            <xm:f>'Ref. 5ª Convocatoria'!$C$85:$C$86</xm:f>
          </x14:formula1>
          <xm:sqref>F108</xm:sqref>
        </x14:dataValidation>
        <x14:dataValidation type="list" allowBlank="1" showInputMessage="1" showErrorMessage="1" promptTitle="Conser y mejora Patrim cultural" prompt="Seleccionar. Penalización por incumplimiento 10%" xr:uid="{E3F55F89-2CFB-42C3-B2EF-633C4B54FDED}">
          <x14:formula1>
            <xm:f>'Ref. 5ª Convocatoria'!$C$157:$C$159</xm:f>
          </x14:formula1>
          <xm:sqref>F157</xm:sqref>
        </x14:dataValidation>
        <x14:dataValidation type="list" allowBlank="1" showInputMessage="1" showErrorMessage="1" promptTitle="Impacto positivo en MedioAmbient" prompt="Seleccionar" xr:uid="{6E0E619A-4321-4B96-9F3A-279F5DDA0ED6}">
          <x14:formula1>
            <xm:f>'Ref. 5ª Convocatoria'!$C$126:$C$129</xm:f>
          </x14:formula1>
          <xm:sqref>F134</xm:sqref>
        </x14:dataValidation>
        <x14:dataValidation type="list" allowBlank="1" showInputMessage="1" showErrorMessage="1" promptTitle="Impacto positivo en MedioAmbient" prompt="Seleccionar" xr:uid="{A7F6BECE-8169-4AC3-9DDB-DB4C6FE66CE4}">
          <x14:formula1>
            <xm:f>'Ref. 5ª Convocatoria'!$C$123:$C$125</xm:f>
          </x14:formula1>
          <xm:sqref>F132</xm:sqref>
        </x14:dataValidation>
        <x14:dataValidation type="list" allowBlank="1" showInputMessage="1" showErrorMessage="1" promptTitle="Impacto positivo en MedioAmbient" prompt="Seleccionar" xr:uid="{BA8DFB52-E1DE-4685-AFA5-40246EC53C49}">
          <x14:formula1>
            <xm:f>'Ref. 5ª Convocatoria'!$C$121:$C$122</xm:f>
          </x14:formula1>
          <xm:sqref>F130</xm:sqref>
        </x14:dataValidation>
        <x14:dataValidation type="list" allowBlank="1" showInputMessage="1" showErrorMessage="1" promptTitle="Superficie" prompt="Seleccionar. Reducción por incumplimiento: 10%" xr:uid="{F80C779B-0641-43F8-B54A-AC72CA183D53}">
          <x14:formula1>
            <xm:f>'Ref. 5ª Convocatoria'!$C$119:$C$120</xm:f>
          </x14:formula1>
          <xm:sqref>F127</xm:sqref>
        </x14:dataValidation>
        <x14:dataValidation type="list" allowBlank="1" showInputMessage="1" showErrorMessage="1" promptTitle="Inversión. Seleccionar" prompt="Se deberá justificar en fase de pago. Penalización por incumplimiento: Reducción del 10 %" xr:uid="{E8E31DDB-53F1-4842-A0A4-0046407D6DFC}">
          <x14:formula1>
            <xm:f>'Ref. 5ª Convocatoria'!$C$101:$C$103</xm:f>
          </x14:formula1>
          <xm:sqref>F117</xm:sqref>
        </x14:dataValidation>
        <x14:dataValidation type="list" showInputMessage="1" showErrorMessage="1" promptTitle="Adhesión" prompt="Seleccionar" xr:uid="{4010DD44-0575-4A73-B206-BFB7E8881622}">
          <x14:formula1>
            <xm:f>'Ref. 5ª Convocatoria'!$C$63:$C$67</xm:f>
          </x14:formula1>
          <xm:sqref>F98</xm:sqref>
        </x14:dataValidation>
        <x14:dataValidation type="list" allowBlank="1" showInputMessage="1" showErrorMessage="1" xr:uid="{B45FA687-D5AE-42B9-9AA6-EBE51591E33D}">
          <x14:formula1>
            <xm:f>'Ref. 5ª Convocatoria'!$Q$47:$Q$48</xm:f>
          </x14:formula1>
          <xm:sqref>F90</xm:sqref>
        </x14:dataValidation>
        <x14:dataValidation type="list" showInputMessage="1" showErrorMessage="1" promptTitle="Condición de jóven" prompt="Seleccionar_x000a_" xr:uid="{50C323D6-3F0E-426D-AAB7-52E864EF44EA}">
          <x14:formula1>
            <xm:f>'Ref. 5ª Convocatoria'!$C$46:$C$49</xm:f>
          </x14:formula1>
          <xm:sqref>F71</xm:sqref>
        </x14:dataValidation>
        <x14:dataValidation type="list" showInputMessage="1" showErrorMessage="1" promptTitle="% de jóvenes en Órgano Gobierno" prompt="Seleccionar porcentaje" xr:uid="{82DFA630-C334-462F-837B-56E7D84F8CCD}">
          <x14:formula1>
            <xm:f>'Ref. 5ª Convocatoria'!$C$51:$C$53</xm:f>
          </x14:formula1>
          <xm:sqref>F73</xm:sqref>
        </x14:dataValidation>
        <x14:dataValidation type="list" showInputMessage="1" showErrorMessage="1" promptTitle="Condición de mujer" prompt="Seleccionar" xr:uid="{CF651339-5FBD-4E3C-8263-687CCA000654}">
          <x14:formula1>
            <xm:f>'Ref. 5ª Convocatoria'!$H$46:$H$49</xm:f>
          </x14:formula1>
          <xm:sqref>F77</xm:sqref>
        </x14:dataValidation>
        <x14:dataValidation type="list" showInputMessage="1" showErrorMessage="1" promptTitle="% mujeres en órgano de Gobierno" prompt="Seleccionar %" xr:uid="{41846CA7-9E4C-4BBB-BE1A-B5EC89D320A5}">
          <x14:formula1>
            <xm:f>'Ref. 5ª Convocatoria'!$H$51:$H$53</xm:f>
          </x14:formula1>
          <xm:sqref>F79</xm:sqref>
        </x14:dataValidation>
        <x14:dataValidation type="list" showInputMessage="1" showErrorMessage="1" promptTitle="Condición Desfavorecida" prompt="Seleccionar" xr:uid="{CAB95D31-1B2B-4B71-9AE4-F92D70BBFD25}">
          <x14:formula1>
            <xm:f>'Ref. 5ª Convocatoria'!$M$46:$M$49</xm:f>
          </x14:formula1>
          <xm:sqref>F83:F84</xm:sqref>
        </x14:dataValidation>
        <x14:dataValidation type="list" showInputMessage="1" showErrorMessage="1" promptTitle="% desfavorecidos en Órg Decisión" prompt="Seleccionar %" xr:uid="{C76E6B1C-788A-4DFB-8DFF-0E8B4F5C8B90}">
          <x14:formula1>
            <xm:f>'Ref. 5ª Convocatoria'!$M$51:$M$53</xm:f>
          </x14:formula1>
          <xm:sqref>F85:F86</xm:sqref>
        </x14:dataValidation>
        <x14:dataValidation type="list" showInputMessage="1" showErrorMessage="1" promptTitle="Municipio" prompt="Municipio en el que se va a realizar el proyecto._x000a_En caso de ser varios municipios, se tomará el de mayor puntuación." xr:uid="{F5493339-D0C2-4AB6-B8B0-2F8893E98836}">
          <x14:formula1>
            <xm:f>'Ref. 5ª Convocatoria'!$A$3:$A$31</xm:f>
          </x14:formula1>
          <xm:sqref>I41</xm:sqref>
        </x14:dataValidation>
        <x14:dataValidation type="list" showInputMessage="1" showErrorMessage="1" xr:uid="{BAA37103-0E59-4DFD-A841-AA52F1571C4D}">
          <x14:formula1>
            <xm:f>'Ref. 5ª Convocatoria'!$F$35:$F$40</xm:f>
          </x14:formula1>
          <xm:sqref>E6</xm:sqref>
        </x14:dataValidation>
        <x14:dataValidation type="list" allowBlank="1" showInputMessage="1" showErrorMessage="1" promptTitle="Aspecto Integrador" prompt="Seleccionar" xr:uid="{ED3F96FF-BF0C-4BA6-A57E-674A5B68C577}">
          <x14:formula1>
            <xm:f>'Ref. 5ª Convocatoria'!$C$90:$C$93</xm:f>
          </x14:formula1>
          <xm:sqref>F110</xm:sqref>
        </x14:dataValidation>
        <x14:dataValidation type="list" allowBlank="1" showInputMessage="1" showErrorMessage="1" promptTitle="Carácter" prompt="Seleccionar" xr:uid="{6CA49979-A4FB-4A48-8951-9895ACC5C215}">
          <x14:formula1>
            <xm:f>'Ref. 5ª Convocatoria'!$C$69:$C$71</xm:f>
          </x14:formula1>
          <xm:sqref>F100</xm:sqref>
        </x14:dataValidation>
        <x14:dataValidation type="list" allowBlank="1" showInputMessage="1" showErrorMessage="1" promptTitle="Alcance y Plan de Difusión" prompt="Seleccionar tipo de difusión" xr:uid="{DD936E07-D0EE-4474-BA97-ED1EEFB49AAC}">
          <x14:formula1>
            <xm:f>'Ref. 5ª Convocatoria'!$C$96:$C$97</xm:f>
          </x14:formula1>
          <xm:sqref>F112</xm:sqref>
        </x14:dataValidation>
        <x14:dataValidation type="list" allowBlank="1" showInputMessage="1" showErrorMessage="1" promptTitle="Conser y mejora Patrim cultural" prompt="Seleccionar" xr:uid="{9FBDF27D-B02E-4F19-A2A3-330027045855}">
          <x14:formula1>
            <xm:f>'Ref. 5ª Convocatoria'!$C$162:$C$164</xm:f>
          </x14:formula1>
          <xm:sqref>F162</xm:sqref>
        </x14:dataValidation>
        <x14:dataValidation type="list" allowBlank="1" showInputMessage="1" showErrorMessage="1" promptTitle="Mantenimiento de empleo" prompt="Sólo para Proyectos Productivos. Se deberá justificar en fase de pago. Penalización por incumplimiento: Reducción del 30 % si no se mantiene el puesto declarado en solicitud de ayuda" xr:uid="{00000000-0002-0000-0000-000002000000}">
          <x14:formula1>
            <xm:f>'Ref. 5ª Convocatoria'!$D$41:$D$42</xm:f>
          </x14:formula1>
          <xm:sqref>H27</xm:sqref>
        </x14:dataValidation>
        <x14:dataValidation type="list" allowBlank="1" showInputMessage="1" showErrorMessage="1" xr:uid="{C955FB77-512B-4855-B54F-239F13ED733B}">
          <x14:formula1>
            <xm:f>'Ref. 5ª Convocatoria'!$Q$47:$Q$51</xm:f>
          </x14:formula1>
          <xm:sqref>F89</xm:sqref>
        </x14:dataValidation>
        <x14:dataValidation type="list" allowBlank="1" showInputMessage="1" showErrorMessage="1" promptTitle="Colaboración intersectorial" prompt="Seleccionar. Se deberá justificar en fase de pago. Penalización por incumplimiento: Reducción del 30 %" xr:uid="{B95F3A40-9775-4DAA-9B9A-0035CEB19ADF}">
          <x14:formula1>
            <xm:f>'Ref. 5ª Convocatoria'!$C$73:$C$75</xm:f>
          </x14:formula1>
          <xm:sqref>F102</xm:sqref>
        </x14:dataValidation>
        <x14:dataValidation type="list" allowBlank="1" showInputMessage="1" showErrorMessage="1" promptTitle="Aspecto Integrador" prompt="Seleccionar" xr:uid="{48408747-1DA4-47E0-979F-7EC1C831D063}">
          <x14:formula1>
            <xm:f>'Ref. 5ª Convocatoria'!$C$73:$C$75</xm:f>
          </x14:formula1>
          <xm:sqref>F104</xm:sqref>
        </x14:dataValidation>
        <x14:dataValidation type="list" allowBlank="1" showInputMessage="1" showErrorMessage="1" promptTitle="Proyecto de Cooperación" prompt="Seleccionar. Se deberá justificar en fase de pago. Penalización por incumplimiento: Reducción del 10 %" xr:uid="{102B29BD-F4F4-4F90-AB30-34A310A3B902}">
          <x14:formula1>
            <xm:f>'Ref. 5ª Convocatoria'!$G$73:$G$75</xm:f>
          </x14:formula1>
          <xm:sqref>F103</xm:sqref>
        </x14:dataValidation>
        <x14:dataValidation type="list" allowBlank="1" showInputMessage="1" showErrorMessage="1" promptTitle="Colaboración intersectorial" prompt="Seleccionar. Se deberá justificar en fase de pago. Penalización por incumplimiento: Reducción del 10 %" xr:uid="{A65E97C6-B3AE-410F-9182-BC12C14E36C9}">
          <x14:formula1>
            <xm:f>'Ref. 5ª Convocatoria'!$C$73:$C$76</xm:f>
          </x14:formula1>
          <xm:sqref>F101</xm:sqref>
        </x14:dataValidation>
        <x14:dataValidation type="list" allowBlank="1" showInputMessage="1" showErrorMessage="1" promptTitle="Promoción Colaborativa" prompt="Seleccionar. Se deberá justificar en fase de pago. Penalización por incumplimiento: Reducción del 10 %" xr:uid="{586A0BBF-0FC7-4745-9936-BEB477D350EB}">
          <x14:formula1>
            <xm:f>'Ref. 5ª Convocatoria'!$C$78:$C$80</xm:f>
          </x14:formula1>
          <xm:sqref>F105</xm:sqref>
        </x14:dataValidation>
        <x14:dataValidation type="list" allowBlank="1" showInputMessage="1" showErrorMessage="1" promptTitle="Aspecto Integrador" prompt="Seleccionar" xr:uid="{4B9146CD-7CD7-45D6-B002-4DA3E6E62A82}">
          <x14:formula1>
            <xm:f>'Ref. 5ª Convocatoria'!$C$78:$C$80</xm:f>
          </x14:formula1>
          <xm:sqref>F106</xm:sqref>
        </x14:dataValidation>
        <x14:dataValidation type="list" allowBlank="1" showInputMessage="1" showErrorMessage="1" promptTitle="Conser y mejora Patrim cultural" prompt="Seleccionar" xr:uid="{4713013B-C7FD-4CA8-BC7E-011336885D17}">
          <x14:formula1>
            <xm:f>'Ref. 5ª Convocatoria'!$C$153:$C$154</xm:f>
          </x14:formula1>
          <xm:sqref>F153</xm:sqref>
        </x14:dataValidation>
        <x14:dataValidation type="list" allowBlank="1" showInputMessage="1" showErrorMessage="1" promptTitle="Conser y mejora Patrim cultural" prompt="Seleccionar. Penalización por incumplimiento 10%" xr:uid="{D49D069D-2262-43C7-8242-437BF00C33CF}">
          <x14:formula1>
            <xm:f>'Ref. 5ª Convocatoria'!$C$145:$C$146</xm:f>
          </x14:formula1>
          <xm:sqref>F145</xm:sqref>
        </x14:dataValidation>
        <x14:dataValidation type="list" allowBlank="1" showInputMessage="1" showErrorMessage="1" promptTitle="Conser y mejora Patrim cultural" prompt="Seleccionar. Penalización por incumplimiento 10%" xr:uid="{1DE02500-773F-426F-9F26-0E157780E2B7}">
          <x14:formula1>
            <xm:f>'Ref. 5ª Convocatoria'!$C$147:$C$148</xm:f>
          </x14:formula1>
          <xm:sqref>F147</xm:sqref>
        </x14:dataValidation>
        <x14:dataValidation type="list" allowBlank="1" showInputMessage="1" showErrorMessage="1" promptTitle="Conser y mejora Patrim cultural" prompt="Seleccionar. Penalización por incumplimiento 10%" xr:uid="{1B9B75A6-F8E1-4E34-A43D-36C72BF293BE}">
          <x14:formula1>
            <xm:f>'Ref. 5ª Convocatoria'!$C$149:$C$150</xm:f>
          </x14:formula1>
          <xm:sqref>F149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">
    <pageSetUpPr fitToPage="1"/>
  </sheetPr>
  <dimension ref="A1:Y182"/>
  <sheetViews>
    <sheetView topLeftCell="A137" workbookViewId="0">
      <selection activeCell="C139" sqref="C139"/>
    </sheetView>
  </sheetViews>
  <sheetFormatPr baseColWidth="10" defaultRowHeight="15" x14ac:dyDescent="0.25"/>
  <cols>
    <col min="2" max="2" width="13.7109375" customWidth="1"/>
    <col min="3" max="3" width="49.42578125" customWidth="1"/>
    <col min="4" max="23" width="11.42578125" customWidth="1"/>
  </cols>
  <sheetData>
    <row r="1" spans="1:24" ht="16.7" customHeight="1" thickBot="1" x14ac:dyDescent="0.3">
      <c r="A1" s="379" t="s">
        <v>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1"/>
    </row>
    <row r="2" spans="1:24" ht="48.75" thickBot="1" x14ac:dyDescent="0.3">
      <c r="A2" s="5" t="s">
        <v>10</v>
      </c>
      <c r="B2" s="6" t="s">
        <v>11</v>
      </c>
      <c r="C2" s="7" t="s">
        <v>59</v>
      </c>
      <c r="D2" s="8" t="s">
        <v>60</v>
      </c>
      <c r="E2" s="9" t="s">
        <v>61</v>
      </c>
      <c r="F2" s="8" t="s">
        <v>62</v>
      </c>
      <c r="G2" s="9" t="s">
        <v>63</v>
      </c>
      <c r="H2" s="8" t="s">
        <v>64</v>
      </c>
      <c r="I2" s="9" t="s">
        <v>65</v>
      </c>
      <c r="J2" s="8" t="s">
        <v>66</v>
      </c>
      <c r="K2" s="6" t="s">
        <v>123</v>
      </c>
      <c r="L2" s="7" t="s">
        <v>67</v>
      </c>
      <c r="M2" s="8" t="s">
        <v>60</v>
      </c>
      <c r="N2" s="9" t="s">
        <v>124</v>
      </c>
      <c r="O2" s="8" t="s">
        <v>62</v>
      </c>
      <c r="P2" s="9" t="s">
        <v>68</v>
      </c>
      <c r="Q2" s="8" t="s">
        <v>64</v>
      </c>
      <c r="R2" s="6" t="s">
        <v>12</v>
      </c>
      <c r="S2" s="7" t="s">
        <v>69</v>
      </c>
      <c r="T2" s="8" t="s">
        <v>60</v>
      </c>
      <c r="U2" s="9" t="s">
        <v>70</v>
      </c>
      <c r="V2" s="8" t="s">
        <v>62</v>
      </c>
      <c r="W2" s="6" t="s">
        <v>13</v>
      </c>
      <c r="X2" s="8" t="s">
        <v>14</v>
      </c>
    </row>
    <row r="3" spans="1:24" ht="15.75" thickBot="1" x14ac:dyDescent="0.3">
      <c r="A3" s="23" t="s">
        <v>24</v>
      </c>
      <c r="B3" s="21">
        <v>2632</v>
      </c>
      <c r="C3" s="75">
        <v>34.01</v>
      </c>
      <c r="D3" s="75">
        <v>0.5</v>
      </c>
      <c r="E3" s="44">
        <v>0.88525835866261393</v>
      </c>
      <c r="F3" s="65">
        <v>0.5</v>
      </c>
      <c r="G3" s="12">
        <v>0.27239999999999998</v>
      </c>
      <c r="H3" s="75">
        <v>1.5</v>
      </c>
      <c r="I3" s="12">
        <v>0.10489999999999999</v>
      </c>
      <c r="J3" s="75">
        <v>1</v>
      </c>
      <c r="K3" s="55">
        <f t="shared" ref="K3:K29" si="0">D3+F3+H3+J3</f>
        <v>3.5</v>
      </c>
      <c r="L3" s="24" t="s">
        <v>184</v>
      </c>
      <c r="M3" s="67">
        <v>1</v>
      </c>
      <c r="N3" s="44">
        <v>13.77</v>
      </c>
      <c r="O3" s="66">
        <v>1</v>
      </c>
      <c r="P3" s="12">
        <v>0.30680000000000002</v>
      </c>
      <c r="Q3" s="67">
        <v>3</v>
      </c>
      <c r="R3" s="55">
        <f t="shared" ref="R3:R29" si="1">M3+O3+Q3</f>
        <v>5</v>
      </c>
      <c r="S3" s="76">
        <v>27.22</v>
      </c>
      <c r="T3" s="67">
        <v>6</v>
      </c>
      <c r="U3" s="44">
        <v>15.65</v>
      </c>
      <c r="V3" s="67">
        <v>4</v>
      </c>
      <c r="W3" s="49">
        <f t="shared" ref="W3:W29" si="2">T3+V3</f>
        <v>10</v>
      </c>
      <c r="X3" s="14">
        <f t="shared" ref="X3:X29" si="3">+W3+R3+K3</f>
        <v>18.5</v>
      </c>
    </row>
    <row r="4" spans="1:24" ht="15.75" thickBot="1" x14ac:dyDescent="0.3">
      <c r="A4" s="10" t="s">
        <v>19</v>
      </c>
      <c r="B4" s="1">
        <v>2335</v>
      </c>
      <c r="C4" s="65">
        <v>66.400000000000006</v>
      </c>
      <c r="D4" s="65">
        <v>0.25</v>
      </c>
      <c r="E4" s="45">
        <v>0.97002141327623126</v>
      </c>
      <c r="F4" s="65">
        <v>1</v>
      </c>
      <c r="G4" s="15">
        <v>0.29420000000000002</v>
      </c>
      <c r="H4" s="65">
        <v>1.5</v>
      </c>
      <c r="I4" s="15">
        <v>0.1148</v>
      </c>
      <c r="J4" s="65">
        <v>2</v>
      </c>
      <c r="K4" s="55">
        <f t="shared" si="0"/>
        <v>4.75</v>
      </c>
      <c r="L4" s="13"/>
      <c r="M4" s="45">
        <v>0.75</v>
      </c>
      <c r="N4" s="45">
        <v>13.29</v>
      </c>
      <c r="O4" s="66">
        <v>1</v>
      </c>
      <c r="P4" s="15">
        <v>0.46179999999999999</v>
      </c>
      <c r="Q4" s="67">
        <v>3</v>
      </c>
      <c r="R4" s="55">
        <f t="shared" si="1"/>
        <v>4.75</v>
      </c>
      <c r="S4" s="68">
        <v>20.100000000000001</v>
      </c>
      <c r="T4" s="67">
        <v>5</v>
      </c>
      <c r="U4" s="45">
        <v>32.56</v>
      </c>
      <c r="V4" s="67">
        <v>3</v>
      </c>
      <c r="W4" s="49">
        <f t="shared" si="2"/>
        <v>8</v>
      </c>
      <c r="X4" s="16">
        <f t="shared" si="3"/>
        <v>17.5</v>
      </c>
    </row>
    <row r="5" spans="1:24" ht="15.75" thickBot="1" x14ac:dyDescent="0.3">
      <c r="A5" s="23" t="s">
        <v>41</v>
      </c>
      <c r="B5" s="1">
        <v>3840</v>
      </c>
      <c r="C5" s="75">
        <v>115.66</v>
      </c>
      <c r="D5" s="75">
        <v>0.25</v>
      </c>
      <c r="E5" s="45">
        <v>0.91927083333333337</v>
      </c>
      <c r="F5" s="75">
        <v>0.75</v>
      </c>
      <c r="G5" s="15">
        <v>0.23050000000000001</v>
      </c>
      <c r="H5" s="75">
        <v>1</v>
      </c>
      <c r="I5" s="15">
        <v>0.1409</v>
      </c>
      <c r="J5" s="75">
        <v>2</v>
      </c>
      <c r="K5" s="55">
        <f t="shared" si="0"/>
        <v>4</v>
      </c>
      <c r="L5" s="24"/>
      <c r="M5" s="67">
        <v>0.75</v>
      </c>
      <c r="N5" s="45">
        <v>32.450000000000003</v>
      </c>
      <c r="O5" s="66">
        <v>1</v>
      </c>
      <c r="P5" s="15">
        <v>0</v>
      </c>
      <c r="Q5" s="67">
        <v>2</v>
      </c>
      <c r="R5" s="55">
        <f t="shared" si="1"/>
        <v>3.75</v>
      </c>
      <c r="S5" s="76">
        <v>15.12</v>
      </c>
      <c r="T5" s="67">
        <v>4</v>
      </c>
      <c r="U5" s="45">
        <v>40.44</v>
      </c>
      <c r="V5" s="67">
        <v>3</v>
      </c>
      <c r="W5" s="49">
        <f t="shared" si="2"/>
        <v>7</v>
      </c>
      <c r="X5" s="16">
        <f t="shared" si="3"/>
        <v>14.75</v>
      </c>
    </row>
    <row r="6" spans="1:24" ht="15.75" thickBot="1" x14ac:dyDescent="0.3">
      <c r="A6" s="23" t="s">
        <v>26</v>
      </c>
      <c r="B6" s="3">
        <v>202</v>
      </c>
      <c r="C6" s="75">
        <v>67.33</v>
      </c>
      <c r="D6" s="75">
        <v>0.25</v>
      </c>
      <c r="E6" s="45">
        <v>0.98514851485148514</v>
      </c>
      <c r="F6" s="75">
        <v>1</v>
      </c>
      <c r="G6" s="15">
        <v>0.33169999999999999</v>
      </c>
      <c r="H6" s="75">
        <v>1.5</v>
      </c>
      <c r="I6" s="15">
        <v>3.4700000000000002E-2</v>
      </c>
      <c r="J6" s="75">
        <v>1</v>
      </c>
      <c r="K6" s="55">
        <f t="shared" si="0"/>
        <v>3.75</v>
      </c>
      <c r="L6" s="24"/>
      <c r="M6" s="67">
        <v>0.75</v>
      </c>
      <c r="N6" s="45">
        <v>15.34</v>
      </c>
      <c r="O6" s="66">
        <v>1</v>
      </c>
      <c r="P6" s="15">
        <v>0</v>
      </c>
      <c r="Q6" s="67">
        <v>2</v>
      </c>
      <c r="R6" s="55">
        <f t="shared" si="1"/>
        <v>3.75</v>
      </c>
      <c r="S6" s="76">
        <v>17.649999999999999</v>
      </c>
      <c r="T6" s="67">
        <v>4</v>
      </c>
      <c r="U6" s="45">
        <v>14.43</v>
      </c>
      <c r="V6" s="67">
        <v>4</v>
      </c>
      <c r="W6" s="49">
        <f t="shared" si="2"/>
        <v>8</v>
      </c>
      <c r="X6" s="16">
        <f t="shared" si="3"/>
        <v>15.5</v>
      </c>
    </row>
    <row r="7" spans="1:24" ht="15.75" thickBot="1" x14ac:dyDescent="0.3">
      <c r="A7" s="23" t="s">
        <v>32</v>
      </c>
      <c r="B7" s="1">
        <v>2330</v>
      </c>
      <c r="C7" s="75">
        <v>64.540000000000006</v>
      </c>
      <c r="D7" s="75">
        <v>0.5</v>
      </c>
      <c r="E7" s="45">
        <v>1.03862660944206</v>
      </c>
      <c r="F7" s="75">
        <v>1</v>
      </c>
      <c r="G7" s="15">
        <v>0.29699999999999999</v>
      </c>
      <c r="H7" s="75">
        <v>1.5</v>
      </c>
      <c r="I7" s="15">
        <v>9.6100000000000005E-2</v>
      </c>
      <c r="J7" s="75">
        <v>1</v>
      </c>
      <c r="K7" s="55">
        <f t="shared" si="0"/>
        <v>4</v>
      </c>
      <c r="L7" s="13"/>
      <c r="M7" s="67">
        <v>0.75</v>
      </c>
      <c r="N7" s="45">
        <v>18.64</v>
      </c>
      <c r="O7" s="66">
        <v>1</v>
      </c>
      <c r="P7" s="15">
        <v>4.99E-2</v>
      </c>
      <c r="Q7" s="67">
        <v>2</v>
      </c>
      <c r="R7" s="55">
        <f t="shared" si="1"/>
        <v>3.75</v>
      </c>
      <c r="S7" s="68">
        <v>18.649999999999999</v>
      </c>
      <c r="T7" s="67">
        <v>4</v>
      </c>
      <c r="U7" s="45">
        <v>39.97</v>
      </c>
      <c r="V7" s="67">
        <v>3</v>
      </c>
      <c r="W7" s="49">
        <f t="shared" si="2"/>
        <v>7</v>
      </c>
      <c r="X7" s="16">
        <f t="shared" si="3"/>
        <v>14.75</v>
      </c>
    </row>
    <row r="8" spans="1:24" ht="15.75" thickBot="1" x14ac:dyDescent="0.3">
      <c r="A8" s="25" t="s">
        <v>33</v>
      </c>
      <c r="B8" s="1">
        <v>1483</v>
      </c>
      <c r="C8" s="77">
        <v>41.54</v>
      </c>
      <c r="D8" s="77">
        <v>0.5</v>
      </c>
      <c r="E8" s="46">
        <v>1.0134861766689143</v>
      </c>
      <c r="F8" s="75">
        <v>1</v>
      </c>
      <c r="G8" s="18">
        <v>0.27379999999999999</v>
      </c>
      <c r="H8" s="77">
        <v>1.5</v>
      </c>
      <c r="I8" s="18">
        <v>0.13350000000000001</v>
      </c>
      <c r="J8" s="77">
        <v>2</v>
      </c>
      <c r="K8" s="55">
        <f t="shared" si="0"/>
        <v>5</v>
      </c>
      <c r="L8" s="19"/>
      <c r="M8" s="70">
        <v>0.75</v>
      </c>
      <c r="N8" s="46">
        <v>8.6199999999999992</v>
      </c>
      <c r="O8" s="66">
        <v>0.75</v>
      </c>
      <c r="P8" s="18">
        <v>0.45150000000000001</v>
      </c>
      <c r="Q8" s="70">
        <v>3</v>
      </c>
      <c r="R8" s="55">
        <f t="shared" si="1"/>
        <v>4.5</v>
      </c>
      <c r="S8" s="71">
        <v>15.93</v>
      </c>
      <c r="T8" s="70">
        <v>4</v>
      </c>
      <c r="U8" s="46">
        <v>21.2</v>
      </c>
      <c r="V8" s="67">
        <v>4</v>
      </c>
      <c r="W8" s="49">
        <f t="shared" si="2"/>
        <v>8</v>
      </c>
      <c r="X8" s="16">
        <f t="shared" si="3"/>
        <v>17.5</v>
      </c>
    </row>
    <row r="9" spans="1:24" ht="15.75" thickBot="1" x14ac:dyDescent="0.3">
      <c r="A9" s="33" t="s">
        <v>20</v>
      </c>
      <c r="B9" s="21">
        <v>2075</v>
      </c>
      <c r="C9" s="80">
        <v>27.3</v>
      </c>
      <c r="D9" s="80">
        <v>0.5</v>
      </c>
      <c r="E9" s="44">
        <v>0.89397590361445778</v>
      </c>
      <c r="F9" s="65">
        <v>0.5</v>
      </c>
      <c r="G9" s="12">
        <v>0.25690000000000002</v>
      </c>
      <c r="H9" s="65">
        <v>1.5</v>
      </c>
      <c r="I9" s="12">
        <v>0.1759</v>
      </c>
      <c r="J9" s="65">
        <v>2</v>
      </c>
      <c r="K9" s="55">
        <f t="shared" si="0"/>
        <v>4.5</v>
      </c>
      <c r="L9" s="82"/>
      <c r="M9" s="44">
        <v>0.75</v>
      </c>
      <c r="N9" s="44">
        <v>17.559999999999999</v>
      </c>
      <c r="O9" s="66">
        <v>1</v>
      </c>
      <c r="P9" s="12">
        <v>0</v>
      </c>
      <c r="Q9" s="67">
        <v>2</v>
      </c>
      <c r="R9" s="55">
        <f t="shared" si="1"/>
        <v>3.75</v>
      </c>
      <c r="S9" s="81">
        <v>17.2</v>
      </c>
      <c r="T9" s="73">
        <v>4</v>
      </c>
      <c r="U9" s="44">
        <v>21.11</v>
      </c>
      <c r="V9" s="67">
        <v>4</v>
      </c>
      <c r="W9" s="49">
        <f t="shared" si="2"/>
        <v>8</v>
      </c>
      <c r="X9" s="16">
        <f t="shared" si="3"/>
        <v>16.25</v>
      </c>
    </row>
    <row r="10" spans="1:24" ht="15.75" thickBot="1" x14ac:dyDescent="0.3">
      <c r="A10" s="23" t="s">
        <v>25</v>
      </c>
      <c r="B10" s="1">
        <v>3970</v>
      </c>
      <c r="C10" s="75">
        <v>62.92</v>
      </c>
      <c r="D10" s="75">
        <v>0.5</v>
      </c>
      <c r="E10" s="45">
        <v>0.9231738035264484</v>
      </c>
      <c r="F10" s="75">
        <v>0.75</v>
      </c>
      <c r="G10" s="15">
        <v>0.27929999999999999</v>
      </c>
      <c r="H10" s="75">
        <v>1.5</v>
      </c>
      <c r="I10" s="15">
        <v>0.1232</v>
      </c>
      <c r="J10" s="75">
        <v>2</v>
      </c>
      <c r="K10" s="55">
        <f t="shared" si="0"/>
        <v>4.75</v>
      </c>
      <c r="L10" s="24"/>
      <c r="M10" s="67">
        <v>0.75</v>
      </c>
      <c r="N10" s="45">
        <v>11.77</v>
      </c>
      <c r="O10" s="66">
        <v>0.75</v>
      </c>
      <c r="P10" s="15">
        <v>3.3E-3</v>
      </c>
      <c r="Q10" s="67">
        <v>2</v>
      </c>
      <c r="R10" s="55">
        <f t="shared" si="1"/>
        <v>3.5</v>
      </c>
      <c r="S10" s="76">
        <v>27.36</v>
      </c>
      <c r="T10" s="67">
        <v>6</v>
      </c>
      <c r="U10" s="45">
        <v>21.14</v>
      </c>
      <c r="V10" s="67">
        <v>4</v>
      </c>
      <c r="W10" s="49">
        <f t="shared" si="2"/>
        <v>10</v>
      </c>
      <c r="X10" s="16">
        <f t="shared" si="3"/>
        <v>18.25</v>
      </c>
    </row>
    <row r="11" spans="1:24" ht="15.75" thickBot="1" x14ac:dyDescent="0.3">
      <c r="A11" s="17" t="s">
        <v>15</v>
      </c>
      <c r="B11" s="35">
        <v>4183</v>
      </c>
      <c r="C11" s="69">
        <v>227.34</v>
      </c>
      <c r="D11" s="69">
        <v>0.25</v>
      </c>
      <c r="E11" s="46">
        <v>0.75137461152283047</v>
      </c>
      <c r="F11" s="69">
        <v>0.5</v>
      </c>
      <c r="G11" s="18">
        <v>0.22420000000000001</v>
      </c>
      <c r="H11" s="69">
        <v>1</v>
      </c>
      <c r="I11" s="18">
        <v>0.23599999999999999</v>
      </c>
      <c r="J11" s="69">
        <v>2</v>
      </c>
      <c r="K11" s="55">
        <f t="shared" si="0"/>
        <v>3.75</v>
      </c>
      <c r="L11" s="19"/>
      <c r="M11" s="46">
        <v>0.75</v>
      </c>
      <c r="N11" s="46">
        <v>15.76</v>
      </c>
      <c r="O11" s="66">
        <v>1</v>
      </c>
      <c r="P11" s="18">
        <v>0.10979999999999999</v>
      </c>
      <c r="Q11" s="70">
        <v>2.5</v>
      </c>
      <c r="R11" s="55">
        <f t="shared" si="1"/>
        <v>4.25</v>
      </c>
      <c r="S11" s="71">
        <v>29.16</v>
      </c>
      <c r="T11" s="70">
        <v>6</v>
      </c>
      <c r="U11" s="46">
        <v>25.46</v>
      </c>
      <c r="V11" s="70">
        <v>4</v>
      </c>
      <c r="W11" s="49">
        <f t="shared" si="2"/>
        <v>10</v>
      </c>
      <c r="X11" s="16">
        <f t="shared" si="3"/>
        <v>18</v>
      </c>
    </row>
    <row r="12" spans="1:24" ht="15.75" thickBot="1" x14ac:dyDescent="0.3">
      <c r="A12" s="20" t="s">
        <v>22</v>
      </c>
      <c r="B12" s="11">
        <v>7776</v>
      </c>
      <c r="C12" s="72">
        <v>208.47</v>
      </c>
      <c r="D12" s="72">
        <v>0.25</v>
      </c>
      <c r="E12" s="44">
        <v>0.73225308641975306</v>
      </c>
      <c r="F12" s="65">
        <v>0.5</v>
      </c>
      <c r="G12" s="12">
        <v>0.20760000000000001</v>
      </c>
      <c r="H12" s="80">
        <v>1</v>
      </c>
      <c r="I12" s="12">
        <v>0.1822</v>
      </c>
      <c r="J12" s="80">
        <v>2</v>
      </c>
      <c r="K12" s="55">
        <f t="shared" si="0"/>
        <v>3.75</v>
      </c>
      <c r="L12" s="22"/>
      <c r="M12" s="73">
        <v>0.75</v>
      </c>
      <c r="N12" s="44">
        <v>19.29</v>
      </c>
      <c r="O12" s="66">
        <v>1</v>
      </c>
      <c r="P12" s="12">
        <v>0</v>
      </c>
      <c r="Q12" s="73">
        <v>2</v>
      </c>
      <c r="R12" s="55">
        <f t="shared" si="1"/>
        <v>3.75</v>
      </c>
      <c r="S12" s="74">
        <v>30.99</v>
      </c>
      <c r="T12" s="73">
        <v>6</v>
      </c>
      <c r="U12" s="44">
        <v>20.69</v>
      </c>
      <c r="V12" s="67">
        <v>4</v>
      </c>
      <c r="W12" s="49">
        <f t="shared" si="2"/>
        <v>10</v>
      </c>
      <c r="X12" s="16">
        <f t="shared" si="3"/>
        <v>17.5</v>
      </c>
    </row>
    <row r="13" spans="1:24" ht="15.75" thickBot="1" x14ac:dyDescent="0.3">
      <c r="A13" s="23" t="s">
        <v>21</v>
      </c>
      <c r="B13" s="1">
        <v>7878</v>
      </c>
      <c r="C13" s="75">
        <v>97.14</v>
      </c>
      <c r="D13" s="75">
        <v>0.25</v>
      </c>
      <c r="E13" s="45">
        <v>0.86570195481086565</v>
      </c>
      <c r="F13" s="65">
        <v>0.5</v>
      </c>
      <c r="G13" s="15">
        <v>0.23050000000000001</v>
      </c>
      <c r="H13" s="65">
        <v>1</v>
      </c>
      <c r="I13" s="15">
        <v>0.18129999999999999</v>
      </c>
      <c r="J13" s="65">
        <v>2</v>
      </c>
      <c r="K13" s="55">
        <f t="shared" si="0"/>
        <v>3.75</v>
      </c>
      <c r="L13" s="24"/>
      <c r="M13" s="67">
        <v>0.75</v>
      </c>
      <c r="N13" s="45">
        <v>19.27</v>
      </c>
      <c r="O13" s="66">
        <v>1</v>
      </c>
      <c r="P13" s="15">
        <v>0</v>
      </c>
      <c r="Q13" s="67">
        <v>2</v>
      </c>
      <c r="R13" s="55">
        <f t="shared" si="1"/>
        <v>3.75</v>
      </c>
      <c r="S13" s="76">
        <v>29.12</v>
      </c>
      <c r="T13" s="67">
        <v>6</v>
      </c>
      <c r="U13" s="45">
        <v>28.92</v>
      </c>
      <c r="V13" s="67">
        <v>4</v>
      </c>
      <c r="W13" s="49">
        <f t="shared" si="2"/>
        <v>10</v>
      </c>
      <c r="X13" s="16">
        <f t="shared" si="3"/>
        <v>17.5</v>
      </c>
    </row>
    <row r="14" spans="1:24" ht="15.75" thickBot="1" x14ac:dyDescent="0.3">
      <c r="A14" s="23" t="s">
        <v>30</v>
      </c>
      <c r="B14" s="1">
        <v>3240</v>
      </c>
      <c r="C14" s="75">
        <v>88.28</v>
      </c>
      <c r="D14" s="75">
        <v>0.25</v>
      </c>
      <c r="E14" s="45">
        <v>1.0154320987654322</v>
      </c>
      <c r="F14" s="75">
        <v>1</v>
      </c>
      <c r="G14" s="15">
        <v>0.26700000000000002</v>
      </c>
      <c r="H14" s="75">
        <v>1.5</v>
      </c>
      <c r="I14" s="15">
        <v>0.1114</v>
      </c>
      <c r="J14" s="75">
        <v>2</v>
      </c>
      <c r="K14" s="55">
        <f t="shared" si="0"/>
        <v>4.75</v>
      </c>
      <c r="L14" s="13"/>
      <c r="M14" s="67">
        <v>0.75</v>
      </c>
      <c r="N14" s="45">
        <v>19.03</v>
      </c>
      <c r="O14" s="66">
        <v>1</v>
      </c>
      <c r="P14" s="15">
        <v>2.5000000000000001E-2</v>
      </c>
      <c r="Q14" s="67">
        <v>2</v>
      </c>
      <c r="R14" s="55">
        <f t="shared" si="1"/>
        <v>3.75</v>
      </c>
      <c r="S14" s="68">
        <v>23.08</v>
      </c>
      <c r="T14" s="67">
        <v>5</v>
      </c>
      <c r="U14" s="45">
        <v>22.76</v>
      </c>
      <c r="V14" s="67">
        <v>4</v>
      </c>
      <c r="W14" s="49">
        <f t="shared" si="2"/>
        <v>9</v>
      </c>
      <c r="X14" s="16">
        <f t="shared" si="3"/>
        <v>17.5</v>
      </c>
    </row>
    <row r="15" spans="1:24" ht="15.75" thickBot="1" x14ac:dyDescent="0.3">
      <c r="A15" s="23" t="s">
        <v>39</v>
      </c>
      <c r="B15" s="1">
        <v>2501</v>
      </c>
      <c r="C15" s="75">
        <v>21.75</v>
      </c>
      <c r="D15" s="75">
        <v>0.5</v>
      </c>
      <c r="E15" s="45">
        <v>1.0359856057576968</v>
      </c>
      <c r="F15" s="75">
        <v>1</v>
      </c>
      <c r="G15" s="15">
        <v>0.32629999999999998</v>
      </c>
      <c r="H15" s="65">
        <v>1.5</v>
      </c>
      <c r="I15" s="15">
        <v>0.1168</v>
      </c>
      <c r="J15" s="65">
        <v>2</v>
      </c>
      <c r="K15" s="55">
        <f t="shared" si="0"/>
        <v>5</v>
      </c>
      <c r="L15" s="13" t="s">
        <v>184</v>
      </c>
      <c r="M15" s="67">
        <v>1</v>
      </c>
      <c r="N15" s="45">
        <v>34.82</v>
      </c>
      <c r="O15" s="66">
        <v>1</v>
      </c>
      <c r="P15" s="15">
        <v>0.32119999999999999</v>
      </c>
      <c r="Q15" s="67">
        <v>3</v>
      </c>
      <c r="R15" s="55">
        <f t="shared" si="1"/>
        <v>5</v>
      </c>
      <c r="S15" s="68">
        <v>16.89</v>
      </c>
      <c r="T15" s="67">
        <v>4</v>
      </c>
      <c r="U15" s="45">
        <v>23.33</v>
      </c>
      <c r="V15" s="67">
        <v>4</v>
      </c>
      <c r="W15" s="49">
        <f t="shared" si="2"/>
        <v>8</v>
      </c>
      <c r="X15" s="16">
        <f t="shared" si="3"/>
        <v>18</v>
      </c>
    </row>
    <row r="16" spans="1:24" ht="15.75" thickBot="1" x14ac:dyDescent="0.3">
      <c r="A16" s="25" t="s">
        <v>23</v>
      </c>
      <c r="B16" s="2">
        <v>2123</v>
      </c>
      <c r="C16" s="77">
        <v>49.14</v>
      </c>
      <c r="D16" s="77">
        <v>0.5</v>
      </c>
      <c r="E16" s="46">
        <v>0.92322185586434291</v>
      </c>
      <c r="F16" s="75">
        <v>0.75</v>
      </c>
      <c r="G16" s="18">
        <v>0.32550000000000001</v>
      </c>
      <c r="H16" s="75">
        <v>1.5</v>
      </c>
      <c r="I16" s="18">
        <v>0.16719999999999999</v>
      </c>
      <c r="J16" s="75">
        <v>2</v>
      </c>
      <c r="K16" s="55">
        <f t="shared" si="0"/>
        <v>4.75</v>
      </c>
      <c r="L16" s="26" t="s">
        <v>184</v>
      </c>
      <c r="M16" s="70">
        <v>1</v>
      </c>
      <c r="N16" s="46">
        <v>23.83</v>
      </c>
      <c r="O16" s="66">
        <v>1</v>
      </c>
      <c r="P16" s="18">
        <v>0</v>
      </c>
      <c r="Q16" s="67">
        <v>2</v>
      </c>
      <c r="R16" s="55">
        <f t="shared" si="1"/>
        <v>4</v>
      </c>
      <c r="S16" s="78">
        <v>28.93</v>
      </c>
      <c r="T16" s="70">
        <v>6</v>
      </c>
      <c r="U16" s="46">
        <v>19.98</v>
      </c>
      <c r="V16" s="67">
        <v>4</v>
      </c>
      <c r="W16" s="49">
        <f t="shared" si="2"/>
        <v>10</v>
      </c>
      <c r="X16" s="16">
        <f t="shared" si="3"/>
        <v>18.75</v>
      </c>
    </row>
    <row r="17" spans="1:25" ht="15.75" thickBot="1" x14ac:dyDescent="0.3">
      <c r="A17" s="20" t="s">
        <v>36</v>
      </c>
      <c r="B17" s="36">
        <v>983</v>
      </c>
      <c r="C17" s="72">
        <v>44.68</v>
      </c>
      <c r="D17" s="72">
        <v>0.5</v>
      </c>
      <c r="E17" s="44">
        <v>0.74872838250254325</v>
      </c>
      <c r="F17" s="65">
        <v>0.5</v>
      </c>
      <c r="G17" s="12">
        <v>0.18509999999999999</v>
      </c>
      <c r="H17" s="72">
        <v>1</v>
      </c>
      <c r="I17" s="12">
        <v>0.1119</v>
      </c>
      <c r="J17" s="72">
        <v>2</v>
      </c>
      <c r="K17" s="55">
        <f t="shared" si="0"/>
        <v>4</v>
      </c>
      <c r="L17" s="13"/>
      <c r="M17" s="73">
        <v>0.75</v>
      </c>
      <c r="N17" s="44">
        <v>8.61</v>
      </c>
      <c r="O17" s="66">
        <v>0.75</v>
      </c>
      <c r="P17" s="12">
        <v>4.2700000000000002E-2</v>
      </c>
      <c r="Q17" s="73">
        <v>2</v>
      </c>
      <c r="R17" s="55">
        <f t="shared" si="1"/>
        <v>3.5</v>
      </c>
      <c r="S17" s="68">
        <v>12.58</v>
      </c>
      <c r="T17" s="73">
        <v>4</v>
      </c>
      <c r="U17" s="44">
        <v>44.05</v>
      </c>
      <c r="V17" s="67">
        <v>3</v>
      </c>
      <c r="W17" s="49">
        <f t="shared" si="2"/>
        <v>7</v>
      </c>
      <c r="X17" s="16">
        <f t="shared" si="3"/>
        <v>14.5</v>
      </c>
    </row>
    <row r="18" spans="1:25" ht="15.75" thickBot="1" x14ac:dyDescent="0.3">
      <c r="A18" s="23" t="s">
        <v>40</v>
      </c>
      <c r="B18" s="1">
        <v>2494</v>
      </c>
      <c r="C18" s="75">
        <v>47.23</v>
      </c>
      <c r="D18" s="75">
        <v>0.5</v>
      </c>
      <c r="E18" s="45">
        <v>0.87730553327987171</v>
      </c>
      <c r="F18" s="65">
        <v>0.5</v>
      </c>
      <c r="G18" s="15">
        <v>0.22570000000000001</v>
      </c>
      <c r="H18" s="75">
        <v>1</v>
      </c>
      <c r="I18" s="15">
        <v>0.19409999999999999</v>
      </c>
      <c r="J18" s="75">
        <v>2</v>
      </c>
      <c r="K18" s="55">
        <f t="shared" si="0"/>
        <v>4</v>
      </c>
      <c r="L18" s="13"/>
      <c r="M18" s="67">
        <v>0.75</v>
      </c>
      <c r="N18" s="45">
        <v>31.89</v>
      </c>
      <c r="O18" s="66">
        <v>1</v>
      </c>
      <c r="P18" s="15">
        <v>6.6000000000000003E-2</v>
      </c>
      <c r="Q18" s="67">
        <v>2</v>
      </c>
      <c r="R18" s="55">
        <f t="shared" si="1"/>
        <v>3.75</v>
      </c>
      <c r="S18" s="68">
        <v>15.05</v>
      </c>
      <c r="T18" s="67">
        <v>4</v>
      </c>
      <c r="U18" s="45">
        <v>28.98</v>
      </c>
      <c r="V18" s="67">
        <v>4</v>
      </c>
      <c r="W18" s="49">
        <f t="shared" si="2"/>
        <v>8</v>
      </c>
      <c r="X18" s="16">
        <f t="shared" si="3"/>
        <v>15.75</v>
      </c>
    </row>
    <row r="19" spans="1:25" ht="15.75" thickBot="1" x14ac:dyDescent="0.3">
      <c r="A19" s="23" t="s">
        <v>31</v>
      </c>
      <c r="B19" s="1">
        <v>2574</v>
      </c>
      <c r="C19" s="75">
        <v>38.36</v>
      </c>
      <c r="D19" s="75">
        <v>0.5</v>
      </c>
      <c r="E19" s="45">
        <v>0.8951048951048951</v>
      </c>
      <c r="F19" s="75">
        <v>0.75</v>
      </c>
      <c r="G19" s="15">
        <v>0.2747</v>
      </c>
      <c r="H19" s="75">
        <v>1.5</v>
      </c>
      <c r="I19" s="15">
        <v>0.1197</v>
      </c>
      <c r="J19" s="75">
        <v>2</v>
      </c>
      <c r="K19" s="55">
        <f t="shared" si="0"/>
        <v>4.75</v>
      </c>
      <c r="L19" s="13" t="s">
        <v>184</v>
      </c>
      <c r="M19" s="67">
        <v>1</v>
      </c>
      <c r="N19" s="45">
        <v>12.2</v>
      </c>
      <c r="O19" s="66">
        <v>0.75</v>
      </c>
      <c r="P19" s="15">
        <v>0.82709999999999995</v>
      </c>
      <c r="Q19" s="67">
        <v>3</v>
      </c>
      <c r="R19" s="55">
        <f t="shared" si="1"/>
        <v>4.75</v>
      </c>
      <c r="S19" s="68">
        <v>21.47</v>
      </c>
      <c r="T19" s="67">
        <v>5</v>
      </c>
      <c r="U19" s="45">
        <v>32.08</v>
      </c>
      <c r="V19" s="67">
        <v>3</v>
      </c>
      <c r="W19" s="49">
        <f t="shared" si="2"/>
        <v>8</v>
      </c>
      <c r="X19" s="16">
        <f t="shared" si="3"/>
        <v>17.5</v>
      </c>
    </row>
    <row r="20" spans="1:25" ht="15.75" thickBot="1" x14ac:dyDescent="0.3">
      <c r="A20" s="23" t="s">
        <v>38</v>
      </c>
      <c r="B20" s="1">
        <v>2813</v>
      </c>
      <c r="C20" s="75">
        <v>129.63</v>
      </c>
      <c r="D20" s="75">
        <v>0.25</v>
      </c>
      <c r="E20" s="45">
        <v>0.91503732669747595</v>
      </c>
      <c r="F20" s="75">
        <v>0.75</v>
      </c>
      <c r="G20" s="15">
        <v>0.24640000000000001</v>
      </c>
      <c r="H20" s="75">
        <v>1.5</v>
      </c>
      <c r="I20" s="15">
        <v>0.13900000000000001</v>
      </c>
      <c r="J20" s="75">
        <v>2</v>
      </c>
      <c r="K20" s="55">
        <f t="shared" si="0"/>
        <v>4.5</v>
      </c>
      <c r="L20" s="13"/>
      <c r="M20" s="67">
        <v>0.75</v>
      </c>
      <c r="N20" s="45">
        <v>25.34</v>
      </c>
      <c r="O20" s="66">
        <v>1</v>
      </c>
      <c r="P20" s="15">
        <v>0.1084</v>
      </c>
      <c r="Q20" s="67">
        <v>2.5</v>
      </c>
      <c r="R20" s="55">
        <f t="shared" si="1"/>
        <v>4.25</v>
      </c>
      <c r="S20" s="68">
        <v>22.77</v>
      </c>
      <c r="T20" s="67">
        <v>5</v>
      </c>
      <c r="U20" s="45">
        <v>33.369999999999997</v>
      </c>
      <c r="V20" s="67">
        <v>3</v>
      </c>
      <c r="W20" s="49">
        <f t="shared" si="2"/>
        <v>8</v>
      </c>
      <c r="X20" s="16">
        <f t="shared" si="3"/>
        <v>16.75</v>
      </c>
    </row>
    <row r="21" spans="1:25" ht="15.75" thickBot="1" x14ac:dyDescent="0.3">
      <c r="A21" s="17" t="s">
        <v>16</v>
      </c>
      <c r="B21" s="2">
        <v>3393</v>
      </c>
      <c r="C21" s="69">
        <v>28.5</v>
      </c>
      <c r="D21" s="69">
        <v>0.5</v>
      </c>
      <c r="E21" s="46">
        <v>0.76598880047155904</v>
      </c>
      <c r="F21" s="69">
        <v>0.5</v>
      </c>
      <c r="G21" s="18">
        <v>0.22869999999999999</v>
      </c>
      <c r="H21" s="69">
        <v>1</v>
      </c>
      <c r="I21" s="18">
        <v>0.18720000000000001</v>
      </c>
      <c r="J21" s="69">
        <v>2</v>
      </c>
      <c r="K21" s="55">
        <f t="shared" si="0"/>
        <v>4</v>
      </c>
      <c r="L21" s="13"/>
      <c r="M21" s="46">
        <v>0.75</v>
      </c>
      <c r="N21" s="46">
        <v>25.6</v>
      </c>
      <c r="O21" s="66">
        <v>1</v>
      </c>
      <c r="P21" s="18">
        <v>8.2900000000000001E-2</v>
      </c>
      <c r="Q21" s="70">
        <v>2</v>
      </c>
      <c r="R21" s="55">
        <f t="shared" si="1"/>
        <v>3.75</v>
      </c>
      <c r="S21" s="68">
        <v>19.25</v>
      </c>
      <c r="T21" s="70">
        <v>4</v>
      </c>
      <c r="U21" s="46">
        <v>44.36</v>
      </c>
      <c r="V21" s="70">
        <v>3</v>
      </c>
      <c r="W21" s="49">
        <f t="shared" si="2"/>
        <v>7</v>
      </c>
      <c r="X21" s="16">
        <f t="shared" si="3"/>
        <v>14.75</v>
      </c>
    </row>
    <row r="22" spans="1:25" ht="15.75" thickBot="1" x14ac:dyDescent="0.3">
      <c r="A22" s="20" t="s">
        <v>27</v>
      </c>
      <c r="B22" s="21">
        <v>1142</v>
      </c>
      <c r="C22" s="72">
        <v>104.77</v>
      </c>
      <c r="D22" s="72">
        <v>0.25</v>
      </c>
      <c r="E22" s="44">
        <v>1.0288966725043782</v>
      </c>
      <c r="F22" s="75">
        <v>1</v>
      </c>
      <c r="G22" s="12">
        <v>0.34849999999999998</v>
      </c>
      <c r="H22" s="80">
        <v>1.5</v>
      </c>
      <c r="I22" s="12">
        <v>0.127</v>
      </c>
      <c r="J22" s="80">
        <v>2</v>
      </c>
      <c r="K22" s="55">
        <f t="shared" si="0"/>
        <v>4.75</v>
      </c>
      <c r="L22" s="24"/>
      <c r="M22" s="73">
        <v>0.75</v>
      </c>
      <c r="N22" s="44">
        <v>15.9</v>
      </c>
      <c r="O22" s="66">
        <v>1</v>
      </c>
      <c r="P22" s="12">
        <v>0</v>
      </c>
      <c r="Q22" s="73">
        <v>2</v>
      </c>
      <c r="R22" s="55">
        <f t="shared" si="1"/>
        <v>3.75</v>
      </c>
      <c r="S22" s="76">
        <v>18.7</v>
      </c>
      <c r="T22" s="73">
        <v>4</v>
      </c>
      <c r="U22" s="44">
        <v>19.190000000000001</v>
      </c>
      <c r="V22" s="67">
        <v>4</v>
      </c>
      <c r="W22" s="49">
        <f t="shared" si="2"/>
        <v>8</v>
      </c>
      <c r="X22" s="16">
        <f t="shared" si="3"/>
        <v>16.5</v>
      </c>
    </row>
    <row r="23" spans="1:25" ht="15.75" thickBot="1" x14ac:dyDescent="0.3">
      <c r="A23" s="23" t="s">
        <v>35</v>
      </c>
      <c r="B23" s="101">
        <v>3745</v>
      </c>
      <c r="C23" s="75">
        <v>279.48</v>
      </c>
      <c r="D23" s="75">
        <v>0.25</v>
      </c>
      <c r="E23" s="45">
        <v>0.81975967957276363</v>
      </c>
      <c r="F23" s="65">
        <v>0.5</v>
      </c>
      <c r="G23" s="15">
        <v>0.223</v>
      </c>
      <c r="H23" s="75">
        <v>1</v>
      </c>
      <c r="I23" s="15">
        <v>0.1143</v>
      </c>
      <c r="J23" s="75">
        <v>2</v>
      </c>
      <c r="K23" s="55">
        <f t="shared" si="0"/>
        <v>3.75</v>
      </c>
      <c r="L23" s="24"/>
      <c r="M23" s="67">
        <v>0.75</v>
      </c>
      <c r="N23" s="45">
        <v>10.31</v>
      </c>
      <c r="O23" s="66">
        <v>0.75</v>
      </c>
      <c r="P23" s="15">
        <v>6.4000000000000003E-3</v>
      </c>
      <c r="Q23" s="67">
        <v>2</v>
      </c>
      <c r="R23" s="55">
        <f t="shared" si="1"/>
        <v>3.5</v>
      </c>
      <c r="S23" s="76">
        <v>22.7</v>
      </c>
      <c r="T23" s="67">
        <v>5</v>
      </c>
      <c r="U23" s="45">
        <v>20.61</v>
      </c>
      <c r="V23" s="67">
        <v>4</v>
      </c>
      <c r="W23" s="49">
        <f t="shared" si="2"/>
        <v>9</v>
      </c>
      <c r="X23" s="16">
        <f t="shared" si="3"/>
        <v>16.25</v>
      </c>
    </row>
    <row r="24" spans="1:25" ht="15.75" thickBot="1" x14ac:dyDescent="0.3">
      <c r="A24" s="25" t="s">
        <v>37</v>
      </c>
      <c r="B24" s="2">
        <v>5975</v>
      </c>
      <c r="C24" s="77">
        <v>67.59</v>
      </c>
      <c r="D24" s="77">
        <v>0.25</v>
      </c>
      <c r="E24" s="46">
        <v>0.85054393305439335</v>
      </c>
      <c r="F24" s="65">
        <v>0.5</v>
      </c>
      <c r="G24" s="18">
        <v>0.21990000000000001</v>
      </c>
      <c r="H24" s="77">
        <v>1</v>
      </c>
      <c r="I24" s="18">
        <v>0.11</v>
      </c>
      <c r="J24" s="77">
        <v>2</v>
      </c>
      <c r="K24" s="55">
        <f t="shared" si="0"/>
        <v>3.75</v>
      </c>
      <c r="L24" s="13"/>
      <c r="M24" s="70">
        <v>0.75</v>
      </c>
      <c r="N24" s="46">
        <v>33.25</v>
      </c>
      <c r="O24" s="66">
        <v>1</v>
      </c>
      <c r="P24" s="18">
        <v>0.19719999999999999</v>
      </c>
      <c r="Q24" s="70">
        <v>2.5</v>
      </c>
      <c r="R24" s="55">
        <f t="shared" si="1"/>
        <v>4.25</v>
      </c>
      <c r="S24" s="68">
        <v>18.98</v>
      </c>
      <c r="T24" s="70">
        <v>4</v>
      </c>
      <c r="U24" s="46">
        <v>42.93</v>
      </c>
      <c r="V24" s="67">
        <v>3</v>
      </c>
      <c r="W24" s="49">
        <f t="shared" si="2"/>
        <v>7</v>
      </c>
      <c r="X24" s="16">
        <f t="shared" si="3"/>
        <v>15</v>
      </c>
    </row>
    <row r="25" spans="1:25" ht="15.75" thickBot="1" x14ac:dyDescent="0.3">
      <c r="A25" s="20" t="s">
        <v>29</v>
      </c>
      <c r="B25" s="21">
        <v>3721</v>
      </c>
      <c r="C25" s="72">
        <v>126.14</v>
      </c>
      <c r="D25" s="72">
        <v>0.25</v>
      </c>
      <c r="E25" s="44">
        <v>0.85675893576995432</v>
      </c>
      <c r="F25" s="65">
        <v>0.5</v>
      </c>
      <c r="G25" s="12">
        <v>0.2349</v>
      </c>
      <c r="H25" s="72">
        <v>1</v>
      </c>
      <c r="I25" s="12">
        <v>0.1653</v>
      </c>
      <c r="J25" s="72">
        <v>2</v>
      </c>
      <c r="K25" s="55">
        <f t="shared" si="0"/>
        <v>3.75</v>
      </c>
      <c r="L25" s="13"/>
      <c r="M25" s="73">
        <v>0.75</v>
      </c>
      <c r="N25" s="44">
        <v>13.4</v>
      </c>
      <c r="O25" s="66">
        <v>1</v>
      </c>
      <c r="P25" s="12">
        <v>1.46E-2</v>
      </c>
      <c r="Q25" s="73">
        <v>2</v>
      </c>
      <c r="R25" s="55">
        <f t="shared" si="1"/>
        <v>3.75</v>
      </c>
      <c r="S25" s="68">
        <v>20.37</v>
      </c>
      <c r="T25" s="73">
        <v>5</v>
      </c>
      <c r="U25" s="44">
        <v>29.35</v>
      </c>
      <c r="V25" s="67">
        <v>4</v>
      </c>
      <c r="W25" s="49">
        <f t="shared" si="2"/>
        <v>9</v>
      </c>
      <c r="X25" s="16">
        <f t="shared" si="3"/>
        <v>16.5</v>
      </c>
    </row>
    <row r="26" spans="1:25" ht="15.75" thickBot="1" x14ac:dyDescent="0.3">
      <c r="A26" s="23" t="s">
        <v>34</v>
      </c>
      <c r="B26" s="1">
        <v>35369</v>
      </c>
      <c r="C26" s="75">
        <v>163.69999999999999</v>
      </c>
      <c r="D26" s="75">
        <v>0.25</v>
      </c>
      <c r="E26" s="45">
        <v>0.78653623229381664</v>
      </c>
      <c r="F26" s="65">
        <v>0.5</v>
      </c>
      <c r="G26" s="15">
        <v>0.2162</v>
      </c>
      <c r="H26" s="75">
        <v>1</v>
      </c>
      <c r="I26" s="15">
        <v>0.1489</v>
      </c>
      <c r="J26" s="75">
        <v>2</v>
      </c>
      <c r="K26" s="55">
        <f t="shared" si="0"/>
        <v>3.75</v>
      </c>
      <c r="L26" s="13"/>
      <c r="M26" s="67">
        <v>0.75</v>
      </c>
      <c r="N26" s="45">
        <v>0</v>
      </c>
      <c r="O26" s="66">
        <v>0.75</v>
      </c>
      <c r="P26" s="15">
        <v>0.38729999999999998</v>
      </c>
      <c r="Q26" s="67">
        <v>3</v>
      </c>
      <c r="R26" s="55">
        <f t="shared" si="1"/>
        <v>4.5</v>
      </c>
      <c r="S26" s="68">
        <v>23.93</v>
      </c>
      <c r="T26" s="67">
        <v>5</v>
      </c>
      <c r="U26" s="45">
        <v>37.01</v>
      </c>
      <c r="V26" s="67">
        <v>3</v>
      </c>
      <c r="W26" s="49">
        <f t="shared" si="2"/>
        <v>8</v>
      </c>
      <c r="X26" s="16">
        <f t="shared" si="3"/>
        <v>16.25</v>
      </c>
    </row>
    <row r="27" spans="1:25" ht="15.75" thickBot="1" x14ac:dyDescent="0.3">
      <c r="A27" s="23" t="s">
        <v>28</v>
      </c>
      <c r="B27" s="3">
        <v>128</v>
      </c>
      <c r="C27" s="75">
        <v>33.68</v>
      </c>
      <c r="D27" s="75">
        <v>0.5</v>
      </c>
      <c r="E27" s="45">
        <v>0.84375</v>
      </c>
      <c r="F27" s="65">
        <v>0.5</v>
      </c>
      <c r="G27" s="15">
        <v>0.34379999999999999</v>
      </c>
      <c r="H27" s="65">
        <v>1.5</v>
      </c>
      <c r="I27" s="15">
        <v>0.1328</v>
      </c>
      <c r="J27" s="65">
        <v>2</v>
      </c>
      <c r="K27" s="55">
        <f t="shared" si="0"/>
        <v>4.5</v>
      </c>
      <c r="L27" s="24" t="s">
        <v>184</v>
      </c>
      <c r="M27" s="67">
        <v>1</v>
      </c>
      <c r="N27" s="45">
        <v>13.28</v>
      </c>
      <c r="O27" s="66">
        <v>1</v>
      </c>
      <c r="P27" s="15">
        <v>0</v>
      </c>
      <c r="Q27" s="67">
        <v>2</v>
      </c>
      <c r="R27" s="55">
        <f t="shared" si="1"/>
        <v>4</v>
      </c>
      <c r="S27" s="76">
        <v>31.11</v>
      </c>
      <c r="T27" s="67">
        <v>6</v>
      </c>
      <c r="U27" s="45">
        <v>28</v>
      </c>
      <c r="V27" s="67">
        <v>4</v>
      </c>
      <c r="W27" s="49">
        <f t="shared" si="2"/>
        <v>10</v>
      </c>
      <c r="X27" s="16">
        <f t="shared" si="3"/>
        <v>18.5</v>
      </c>
    </row>
    <row r="28" spans="1:25" ht="15.75" thickBot="1" x14ac:dyDescent="0.3">
      <c r="A28" s="10" t="s">
        <v>18</v>
      </c>
      <c r="B28" s="1">
        <v>2530</v>
      </c>
      <c r="C28" s="65">
        <v>49.9</v>
      </c>
      <c r="D28" s="65">
        <v>0.5</v>
      </c>
      <c r="E28" s="45">
        <v>0.96047430830039526</v>
      </c>
      <c r="F28" s="65">
        <v>1</v>
      </c>
      <c r="G28" s="15">
        <v>0.3004</v>
      </c>
      <c r="H28" s="65">
        <v>1.5</v>
      </c>
      <c r="I28" s="15">
        <v>0.1198</v>
      </c>
      <c r="J28" s="65">
        <v>2</v>
      </c>
      <c r="K28" s="55">
        <f t="shared" si="0"/>
        <v>5</v>
      </c>
      <c r="L28" s="13"/>
      <c r="M28" s="45">
        <v>0.75</v>
      </c>
      <c r="N28" s="45">
        <v>17.88</v>
      </c>
      <c r="O28" s="66">
        <v>1</v>
      </c>
      <c r="P28" s="15">
        <v>0.27400000000000002</v>
      </c>
      <c r="Q28" s="67">
        <v>3</v>
      </c>
      <c r="R28" s="55">
        <f t="shared" si="1"/>
        <v>4.75</v>
      </c>
      <c r="S28" s="68">
        <v>21.57</v>
      </c>
      <c r="T28" s="67">
        <v>5</v>
      </c>
      <c r="U28" s="45">
        <v>33.520000000000003</v>
      </c>
      <c r="V28" s="67">
        <v>3</v>
      </c>
      <c r="W28" s="49">
        <f t="shared" si="2"/>
        <v>8</v>
      </c>
      <c r="X28" s="16">
        <f t="shared" si="3"/>
        <v>17.75</v>
      </c>
    </row>
    <row r="29" spans="1:25" ht="15.75" thickBot="1" x14ac:dyDescent="0.3">
      <c r="A29" s="34" t="s">
        <v>17</v>
      </c>
      <c r="B29" s="27">
        <v>2910</v>
      </c>
      <c r="C29" s="81">
        <v>46.7</v>
      </c>
      <c r="D29" s="80">
        <v>0.5</v>
      </c>
      <c r="E29" s="44">
        <v>0.86254295532646053</v>
      </c>
      <c r="F29" s="80">
        <v>0.5</v>
      </c>
      <c r="G29" s="12">
        <v>0.25600000000000001</v>
      </c>
      <c r="H29" s="80">
        <v>1.5</v>
      </c>
      <c r="I29" s="12">
        <v>0.2089</v>
      </c>
      <c r="J29" s="80">
        <v>2</v>
      </c>
      <c r="K29" s="55">
        <f t="shared" si="0"/>
        <v>4.5</v>
      </c>
      <c r="L29" s="82"/>
      <c r="M29" s="44">
        <v>0.75</v>
      </c>
      <c r="N29" s="44">
        <v>24.07</v>
      </c>
      <c r="O29" s="66">
        <v>1</v>
      </c>
      <c r="P29" s="12">
        <v>6.6600000000000006E-2</v>
      </c>
      <c r="Q29" s="73">
        <v>2</v>
      </c>
      <c r="R29" s="55">
        <f t="shared" si="1"/>
        <v>3.75</v>
      </c>
      <c r="S29" s="81">
        <v>18.53</v>
      </c>
      <c r="T29" s="73">
        <v>4</v>
      </c>
      <c r="U29" s="44">
        <v>36.36</v>
      </c>
      <c r="V29" s="73">
        <v>3</v>
      </c>
      <c r="W29" s="49">
        <f t="shared" si="2"/>
        <v>7</v>
      </c>
      <c r="X29" s="16">
        <f t="shared" si="3"/>
        <v>15.25</v>
      </c>
    </row>
    <row r="30" spans="1:25" ht="15.75" thickBot="1" x14ac:dyDescent="0.3">
      <c r="A30" s="102" t="s">
        <v>125</v>
      </c>
      <c r="B30" s="27"/>
      <c r="C30" s="74"/>
      <c r="D30" s="72">
        <f>SUM(D3:D29)/27</f>
        <v>0.37962962962962965</v>
      </c>
      <c r="E30" s="72"/>
      <c r="F30" s="72">
        <f>SUM(F3:F29)/27</f>
        <v>0.69444444444444442</v>
      </c>
      <c r="G30" s="72"/>
      <c r="H30" s="72">
        <f>SUM(H3:H29)/27</f>
        <v>1.2962962962962963</v>
      </c>
      <c r="I30" s="72"/>
      <c r="J30" s="72">
        <f>SUM(J3:J29)/27</f>
        <v>1.8888888888888888</v>
      </c>
      <c r="K30" s="72">
        <f>SUM(K3:K29)/27</f>
        <v>4.2592592592592595</v>
      </c>
      <c r="L30" s="72"/>
      <c r="M30" s="72">
        <f>SUM(M3:M29)/27</f>
        <v>0.79629629629629628</v>
      </c>
      <c r="N30" s="72"/>
      <c r="O30" s="72">
        <f>SUM(O3:O29)/27</f>
        <v>0.94444444444444442</v>
      </c>
      <c r="P30" s="72"/>
      <c r="Q30" s="72">
        <f>SUM(Q3:Q29)/27</f>
        <v>2.3148148148148149</v>
      </c>
      <c r="R30" s="72">
        <f>SUM(R3:R29)/27</f>
        <v>4.0555555555555554</v>
      </c>
      <c r="S30" s="72"/>
      <c r="T30" s="72">
        <f>SUM(T3:T29)/27</f>
        <v>4.8148148148148149</v>
      </c>
      <c r="U30" s="72"/>
      <c r="V30" s="72">
        <f>SUM(V3:V29)/27</f>
        <v>3.5925925925925926</v>
      </c>
      <c r="W30" s="72">
        <f>SUM(W3:W29)/27</f>
        <v>8.4074074074074066</v>
      </c>
      <c r="X30" s="72">
        <f>SUM(X3:X29)/27</f>
        <v>16.722222222222221</v>
      </c>
      <c r="Y30" s="4">
        <f>W30+R30+K30</f>
        <v>16.722222222222221</v>
      </c>
    </row>
    <row r="31" spans="1:25" ht="15.75" thickBot="1" x14ac:dyDescent="0.3">
      <c r="A31" s="102" t="s">
        <v>205</v>
      </c>
      <c r="B31" s="109"/>
      <c r="C31" s="74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4"/>
    </row>
    <row r="32" spans="1:25" ht="24.75" thickBot="1" x14ac:dyDescent="0.3">
      <c r="A32" s="79" t="s">
        <v>126</v>
      </c>
      <c r="B32" s="28"/>
      <c r="C32" s="29"/>
      <c r="D32" s="30">
        <v>0.5</v>
      </c>
      <c r="E32" s="31"/>
      <c r="F32" s="30">
        <v>1</v>
      </c>
      <c r="G32" s="30"/>
      <c r="H32" s="30">
        <v>1.5</v>
      </c>
      <c r="I32" s="32"/>
      <c r="J32" s="30">
        <v>2</v>
      </c>
      <c r="K32" s="31">
        <f t="shared" ref="K32" si="4">D32+F32+H32+J32</f>
        <v>5</v>
      </c>
      <c r="L32" s="29"/>
      <c r="M32" s="30">
        <v>1</v>
      </c>
      <c r="N32" s="31"/>
      <c r="O32" s="30">
        <v>1</v>
      </c>
      <c r="P32" s="32"/>
      <c r="Q32" s="30">
        <v>3</v>
      </c>
      <c r="R32" s="31">
        <f t="shared" ref="R32" si="5">M32+O32+Q32</f>
        <v>5</v>
      </c>
      <c r="S32" s="29"/>
      <c r="T32" s="30">
        <v>6</v>
      </c>
      <c r="U32" s="31"/>
      <c r="V32" s="30">
        <v>4</v>
      </c>
      <c r="W32" s="31">
        <f t="shared" ref="W32" si="6">T32+V32</f>
        <v>10</v>
      </c>
      <c r="X32" s="31">
        <f t="shared" ref="X32" si="7">+W32+R32+K32</f>
        <v>20</v>
      </c>
    </row>
    <row r="35" spans="1:18" x14ac:dyDescent="0.25">
      <c r="A35" t="s">
        <v>128</v>
      </c>
      <c r="D35" s="364" t="s">
        <v>113</v>
      </c>
      <c r="E35" s="368"/>
      <c r="F35" s="56" t="s">
        <v>114</v>
      </c>
      <c r="G35" s="57"/>
      <c r="H35" s="57"/>
      <c r="I35" s="57"/>
      <c r="J35" s="58"/>
    </row>
    <row r="36" spans="1:18" x14ac:dyDescent="0.25">
      <c r="A36" s="38" t="s">
        <v>127</v>
      </c>
      <c r="B36" s="38">
        <v>2</v>
      </c>
      <c r="D36" s="365"/>
      <c r="E36" s="369"/>
      <c r="F36" s="56" t="s">
        <v>115</v>
      </c>
      <c r="G36" s="57"/>
      <c r="H36" s="57"/>
      <c r="I36" s="57"/>
      <c r="J36" s="58"/>
    </row>
    <row r="37" spans="1:18" x14ac:dyDescent="0.25">
      <c r="A37" s="38" t="s">
        <v>83</v>
      </c>
      <c r="B37" s="38">
        <v>0</v>
      </c>
      <c r="D37" s="365"/>
      <c r="E37" s="369"/>
      <c r="F37" s="59" t="s">
        <v>116</v>
      </c>
      <c r="G37" s="60"/>
      <c r="H37" s="60"/>
      <c r="I37" s="60"/>
      <c r="J37" s="61"/>
    </row>
    <row r="38" spans="1:18" x14ac:dyDescent="0.25">
      <c r="D38" s="366"/>
      <c r="E38" s="370"/>
      <c r="F38" s="62" t="s">
        <v>117</v>
      </c>
      <c r="G38" s="63"/>
      <c r="H38" s="63"/>
      <c r="I38" s="63"/>
      <c r="J38" s="64"/>
    </row>
    <row r="40" spans="1:18" x14ac:dyDescent="0.25">
      <c r="A40" t="s">
        <v>129</v>
      </c>
      <c r="D40" s="38" t="s">
        <v>293</v>
      </c>
      <c r="H40" t="s">
        <v>294</v>
      </c>
    </row>
    <row r="41" spans="1:18" x14ac:dyDescent="0.25">
      <c r="A41" s="38" t="s">
        <v>127</v>
      </c>
      <c r="B41" s="38">
        <v>1</v>
      </c>
      <c r="D41" s="38" t="s">
        <v>127</v>
      </c>
      <c r="E41" s="38">
        <v>3</v>
      </c>
      <c r="H41" s="38" t="s">
        <v>127</v>
      </c>
      <c r="I41" s="38">
        <v>4</v>
      </c>
    </row>
    <row r="42" spans="1:18" x14ac:dyDescent="0.25">
      <c r="A42" s="38" t="s">
        <v>83</v>
      </c>
      <c r="B42" s="38">
        <v>0</v>
      </c>
      <c r="D42" s="38" t="s">
        <v>83</v>
      </c>
      <c r="E42" s="38">
        <v>0</v>
      </c>
      <c r="H42" s="38" t="s">
        <v>83</v>
      </c>
      <c r="I42" s="38">
        <v>0</v>
      </c>
    </row>
    <row r="45" spans="1:18" ht="21" x14ac:dyDescent="0.35">
      <c r="A45" s="382" t="s">
        <v>76</v>
      </c>
      <c r="B45" s="383"/>
      <c r="C45" s="383"/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4"/>
      <c r="P45" s="367" t="s">
        <v>133</v>
      </c>
      <c r="Q45" s="367"/>
      <c r="R45" s="367"/>
    </row>
    <row r="46" spans="1:18" x14ac:dyDescent="0.25">
      <c r="A46" s="40"/>
      <c r="B46" s="41"/>
      <c r="C46" s="41" t="s">
        <v>247</v>
      </c>
      <c r="D46" s="42">
        <v>0</v>
      </c>
      <c r="F46" s="43"/>
      <c r="G46" s="43"/>
      <c r="H46" s="43" t="s">
        <v>107</v>
      </c>
      <c r="I46" s="43">
        <v>0</v>
      </c>
      <c r="K46" s="43"/>
      <c r="L46" s="43"/>
      <c r="M46" s="43" t="s">
        <v>206</v>
      </c>
      <c r="N46" s="47">
        <v>0</v>
      </c>
      <c r="P46" s="367"/>
      <c r="Q46" s="367"/>
      <c r="R46" s="367"/>
    </row>
    <row r="47" spans="1:18" ht="30" customHeight="1" x14ac:dyDescent="0.25">
      <c r="A47" s="371" t="s">
        <v>77</v>
      </c>
      <c r="B47" s="385" t="s">
        <v>78</v>
      </c>
      <c r="C47" s="37" t="s">
        <v>79</v>
      </c>
      <c r="D47" s="38">
        <v>3</v>
      </c>
      <c r="F47" s="371" t="s">
        <v>84</v>
      </c>
      <c r="G47" s="385" t="s">
        <v>78</v>
      </c>
      <c r="H47" s="37" t="s">
        <v>79</v>
      </c>
      <c r="I47" s="38">
        <v>3</v>
      </c>
      <c r="K47" s="371" t="s">
        <v>108</v>
      </c>
      <c r="L47" s="385" t="s">
        <v>78</v>
      </c>
      <c r="M47" s="37" t="s">
        <v>79</v>
      </c>
      <c r="N47" s="48">
        <v>3</v>
      </c>
      <c r="P47" s="371" t="s">
        <v>134</v>
      </c>
      <c r="Q47" s="38" t="s">
        <v>296</v>
      </c>
      <c r="R47" s="38">
        <v>0</v>
      </c>
    </row>
    <row r="48" spans="1:18" x14ac:dyDescent="0.25">
      <c r="A48" s="371"/>
      <c r="B48" s="386"/>
      <c r="C48" s="38" t="s">
        <v>188</v>
      </c>
      <c r="D48" s="38">
        <v>3</v>
      </c>
      <c r="F48" s="371"/>
      <c r="G48" s="386"/>
      <c r="H48" s="38" t="s">
        <v>188</v>
      </c>
      <c r="I48" s="38">
        <v>3</v>
      </c>
      <c r="K48" s="371"/>
      <c r="L48" s="386"/>
      <c r="M48" s="38" t="s">
        <v>188</v>
      </c>
      <c r="N48" s="48">
        <v>3</v>
      </c>
      <c r="P48" s="371"/>
      <c r="Q48" s="38" t="s">
        <v>297</v>
      </c>
      <c r="R48" s="38">
        <v>1.5</v>
      </c>
    </row>
    <row r="49" spans="1:18" x14ac:dyDescent="0.25">
      <c r="A49" s="371"/>
      <c r="B49" s="386"/>
      <c r="C49" s="38" t="s">
        <v>187</v>
      </c>
      <c r="D49" s="38">
        <v>3</v>
      </c>
      <c r="F49" s="371"/>
      <c r="G49" s="386"/>
      <c r="H49" s="38" t="s">
        <v>187</v>
      </c>
      <c r="I49" s="38">
        <v>3</v>
      </c>
      <c r="K49" s="371"/>
      <c r="L49" s="386"/>
      <c r="M49" s="38" t="s">
        <v>187</v>
      </c>
      <c r="N49" s="48">
        <v>3</v>
      </c>
      <c r="Q49" s="38" t="s">
        <v>298</v>
      </c>
      <c r="R49" s="38">
        <v>3</v>
      </c>
    </row>
    <row r="50" spans="1:18" x14ac:dyDescent="0.25">
      <c r="A50" s="371"/>
      <c r="B50" s="387"/>
      <c r="C50" s="38"/>
      <c r="D50" s="38">
        <v>0</v>
      </c>
      <c r="F50" s="371"/>
      <c r="G50" s="387"/>
      <c r="H50" s="38"/>
      <c r="I50" s="38">
        <v>0</v>
      </c>
      <c r="K50" s="371"/>
      <c r="L50" s="387"/>
      <c r="M50" s="38"/>
      <c r="N50" s="48">
        <v>0</v>
      </c>
      <c r="Q50" s="38" t="s">
        <v>299</v>
      </c>
      <c r="R50" s="38">
        <v>4</v>
      </c>
    </row>
    <row r="51" spans="1:18" x14ac:dyDescent="0.25">
      <c r="A51" s="371"/>
      <c r="B51" s="385" t="s">
        <v>80</v>
      </c>
      <c r="C51" s="39" t="s">
        <v>248</v>
      </c>
      <c r="D51" s="38">
        <v>1</v>
      </c>
      <c r="F51" s="371"/>
      <c r="G51" s="385" t="s">
        <v>85</v>
      </c>
      <c r="H51" s="39" t="s">
        <v>251</v>
      </c>
      <c r="I51" s="38">
        <v>1</v>
      </c>
      <c r="K51" s="371"/>
      <c r="L51" s="385" t="s">
        <v>109</v>
      </c>
      <c r="M51" s="39" t="s">
        <v>248</v>
      </c>
      <c r="N51" s="48">
        <v>1</v>
      </c>
      <c r="Q51" s="86" t="s">
        <v>300</v>
      </c>
      <c r="R51" s="38">
        <v>5</v>
      </c>
    </row>
    <row r="52" spans="1:18" x14ac:dyDescent="0.25">
      <c r="A52" s="371"/>
      <c r="B52" s="386"/>
      <c r="C52" s="39" t="s">
        <v>249</v>
      </c>
      <c r="D52" s="38">
        <v>2</v>
      </c>
      <c r="F52" s="371"/>
      <c r="G52" s="386"/>
      <c r="H52" s="39" t="s">
        <v>252</v>
      </c>
      <c r="I52" s="38">
        <v>2</v>
      </c>
      <c r="K52" s="371"/>
      <c r="L52" s="386"/>
      <c r="M52" s="39" t="s">
        <v>249</v>
      </c>
      <c r="N52" s="48">
        <v>2</v>
      </c>
    </row>
    <row r="53" spans="1:18" x14ac:dyDescent="0.25">
      <c r="A53" s="371"/>
      <c r="B53" s="387"/>
      <c r="C53" s="39" t="s">
        <v>250</v>
      </c>
      <c r="D53" s="38">
        <v>0</v>
      </c>
      <c r="F53" s="371"/>
      <c r="G53" s="387"/>
      <c r="H53" s="39" t="s">
        <v>253</v>
      </c>
      <c r="I53" s="38">
        <v>0</v>
      </c>
      <c r="K53" s="371"/>
      <c r="L53" s="387"/>
      <c r="M53" s="39" t="s">
        <v>250</v>
      </c>
      <c r="N53" s="48">
        <v>0</v>
      </c>
    </row>
    <row r="54" spans="1:18" x14ac:dyDescent="0.25">
      <c r="A54" s="371"/>
      <c r="B54" s="377" t="s">
        <v>81</v>
      </c>
      <c r="C54" s="39" t="s">
        <v>82</v>
      </c>
      <c r="D54" s="38">
        <v>2</v>
      </c>
      <c r="F54" s="371"/>
      <c r="G54" s="377" t="s">
        <v>86</v>
      </c>
      <c r="H54" s="39" t="s">
        <v>82</v>
      </c>
      <c r="I54" s="38">
        <v>2</v>
      </c>
      <c r="K54" s="371"/>
      <c r="L54" s="377" t="s">
        <v>110</v>
      </c>
      <c r="M54" s="39" t="s">
        <v>82</v>
      </c>
      <c r="N54" s="48">
        <v>2</v>
      </c>
    </row>
    <row r="55" spans="1:18" x14ac:dyDescent="0.25">
      <c r="A55" s="371"/>
      <c r="B55" s="377"/>
      <c r="C55" s="39" t="s">
        <v>83</v>
      </c>
      <c r="D55" s="38">
        <v>0</v>
      </c>
      <c r="F55" s="371"/>
      <c r="G55" s="377"/>
      <c r="H55" s="39" t="s">
        <v>83</v>
      </c>
      <c r="I55" s="38">
        <v>0</v>
      </c>
      <c r="K55" s="371"/>
      <c r="L55" s="377"/>
      <c r="M55" s="39" t="s">
        <v>83</v>
      </c>
      <c r="N55" s="48">
        <v>0</v>
      </c>
    </row>
    <row r="59" spans="1:18" ht="15.75" thickBot="1" x14ac:dyDescent="0.3"/>
    <row r="60" spans="1:18" x14ac:dyDescent="0.25">
      <c r="F60" s="88" t="s">
        <v>137</v>
      </c>
    </row>
    <row r="61" spans="1:18" ht="15.75" thickBot="1" x14ac:dyDescent="0.3">
      <c r="A61" t="s">
        <v>93</v>
      </c>
      <c r="F61" s="90" t="s">
        <v>141</v>
      </c>
      <c r="N61" s="4"/>
    </row>
    <row r="62" spans="1:18" ht="15.75" thickBot="1" x14ac:dyDescent="0.3">
      <c r="N62" s="4"/>
    </row>
    <row r="63" spans="1:18" x14ac:dyDescent="0.25">
      <c r="B63" s="372" t="s">
        <v>92</v>
      </c>
      <c r="C63" s="92" t="s">
        <v>94</v>
      </c>
      <c r="D63" s="93">
        <v>0</v>
      </c>
      <c r="H63" s="364" t="s">
        <v>113</v>
      </c>
      <c r="I63" s="368"/>
      <c r="J63" s="56" t="s">
        <v>114</v>
      </c>
      <c r="K63" s="57"/>
      <c r="L63" s="57"/>
      <c r="M63" s="57"/>
      <c r="N63" s="58"/>
    </row>
    <row r="64" spans="1:18" x14ac:dyDescent="0.25">
      <c r="B64" s="372"/>
      <c r="C64" s="94" t="s">
        <v>207</v>
      </c>
      <c r="D64" s="95">
        <v>2</v>
      </c>
      <c r="H64" s="365"/>
      <c r="I64" s="369"/>
      <c r="J64" s="56" t="s">
        <v>115</v>
      </c>
      <c r="K64" s="57"/>
      <c r="L64" s="57"/>
      <c r="M64" s="57"/>
      <c r="N64" s="58"/>
    </row>
    <row r="65" spans="2:14" ht="15.75" thickBot="1" x14ac:dyDescent="0.3">
      <c r="B65" s="372"/>
      <c r="C65" s="94" t="s">
        <v>208</v>
      </c>
      <c r="D65" s="97">
        <v>1</v>
      </c>
      <c r="H65" s="365"/>
      <c r="I65" s="369"/>
      <c r="J65" s="59" t="s">
        <v>116</v>
      </c>
      <c r="K65" s="60"/>
      <c r="L65" s="60"/>
      <c r="M65" s="60"/>
      <c r="N65" s="61"/>
    </row>
    <row r="66" spans="2:14" ht="15.75" thickBot="1" x14ac:dyDescent="0.3">
      <c r="B66" s="372"/>
      <c r="C66" s="96" t="s">
        <v>209</v>
      </c>
      <c r="D66" s="89">
        <v>2</v>
      </c>
      <c r="H66" s="366"/>
      <c r="I66" s="370"/>
      <c r="J66" s="62" t="s">
        <v>117</v>
      </c>
      <c r="K66" s="63"/>
      <c r="L66" s="63"/>
      <c r="M66" s="63"/>
      <c r="N66" s="64"/>
    </row>
    <row r="67" spans="2:14" ht="15.75" thickBot="1" x14ac:dyDescent="0.3">
      <c r="B67" s="372"/>
      <c r="C67" s="96" t="s">
        <v>210</v>
      </c>
      <c r="D67" s="91">
        <v>1</v>
      </c>
      <c r="H67" s="83"/>
      <c r="I67" s="83"/>
      <c r="J67" s="84"/>
      <c r="K67" s="52"/>
      <c r="L67" s="52"/>
      <c r="M67" s="52"/>
      <c r="N67" s="85"/>
    </row>
    <row r="68" spans="2:14" x14ac:dyDescent="0.25">
      <c r="B68" s="50"/>
      <c r="N68" s="4"/>
    </row>
    <row r="69" spans="2:14" ht="15" customHeight="1" x14ac:dyDescent="0.25">
      <c r="B69" s="371" t="s">
        <v>138</v>
      </c>
      <c r="C69" s="38" t="s">
        <v>95</v>
      </c>
      <c r="D69" s="38">
        <v>0</v>
      </c>
      <c r="N69" s="4"/>
    </row>
    <row r="70" spans="2:14" x14ac:dyDescent="0.25">
      <c r="B70" s="371"/>
      <c r="C70" s="86" t="s">
        <v>139</v>
      </c>
      <c r="D70" s="38">
        <v>1</v>
      </c>
      <c r="N70" s="4"/>
    </row>
    <row r="71" spans="2:14" x14ac:dyDescent="0.25">
      <c r="B71" s="371"/>
      <c r="C71" s="86" t="s">
        <v>140</v>
      </c>
      <c r="D71" s="38">
        <v>1</v>
      </c>
      <c r="N71" s="4"/>
    </row>
    <row r="72" spans="2:14" ht="15.75" thickBot="1" x14ac:dyDescent="0.3">
      <c r="B72" s="87"/>
      <c r="C72" s="52"/>
      <c r="D72" s="52"/>
      <c r="E72" s="52"/>
      <c r="N72" s="4"/>
    </row>
    <row r="73" spans="2:14" ht="15" customHeight="1" thickBot="1" x14ac:dyDescent="0.3">
      <c r="B73" s="373" t="s">
        <v>144</v>
      </c>
      <c r="C73" s="137" t="s">
        <v>146</v>
      </c>
      <c r="D73" s="137">
        <v>0</v>
      </c>
      <c r="E73" s="52"/>
      <c r="F73" s="371" t="s">
        <v>303</v>
      </c>
      <c r="G73" s="86" t="s">
        <v>304</v>
      </c>
      <c r="H73" s="86">
        <v>0</v>
      </c>
      <c r="N73" s="4"/>
    </row>
    <row r="74" spans="2:14" ht="15.75" thickBot="1" x14ac:dyDescent="0.3">
      <c r="B74" s="373"/>
      <c r="C74" s="137" t="s">
        <v>309</v>
      </c>
      <c r="D74" s="137">
        <v>2</v>
      </c>
      <c r="E74" s="52"/>
      <c r="F74" s="371"/>
      <c r="G74" s="86" t="s">
        <v>305</v>
      </c>
      <c r="H74" s="86">
        <v>2</v>
      </c>
      <c r="N74" s="4"/>
    </row>
    <row r="75" spans="2:14" ht="15.75" thickBot="1" x14ac:dyDescent="0.3">
      <c r="B75" s="373"/>
      <c r="C75" s="137" t="s">
        <v>211</v>
      </c>
      <c r="D75" s="137">
        <v>1</v>
      </c>
      <c r="E75" s="52"/>
      <c r="F75" s="371"/>
      <c r="G75" s="86" t="s">
        <v>306</v>
      </c>
      <c r="H75" s="86">
        <v>4</v>
      </c>
      <c r="N75" s="4"/>
    </row>
    <row r="76" spans="2:14" ht="15.75" thickBot="1" x14ac:dyDescent="0.3">
      <c r="B76" s="373"/>
      <c r="C76" s="137" t="s">
        <v>212</v>
      </c>
      <c r="D76" s="137">
        <v>0.5</v>
      </c>
      <c r="E76" s="52"/>
      <c r="F76" s="98"/>
      <c r="G76" s="99"/>
      <c r="H76" s="99"/>
      <c r="N76" s="4"/>
    </row>
    <row r="77" spans="2:14" x14ac:dyDescent="0.25">
      <c r="B77" s="98"/>
      <c r="C77" s="99"/>
      <c r="D77" s="99"/>
      <c r="E77" s="52"/>
      <c r="N77" s="4"/>
    </row>
    <row r="78" spans="2:14" ht="15" customHeight="1" x14ac:dyDescent="0.25">
      <c r="B78" s="374" t="s">
        <v>147</v>
      </c>
      <c r="C78" s="38" t="s">
        <v>106</v>
      </c>
      <c r="D78" s="38">
        <v>0</v>
      </c>
      <c r="F78" s="52"/>
      <c r="N78" s="4"/>
    </row>
    <row r="79" spans="2:14" x14ac:dyDescent="0.25">
      <c r="B79" s="375"/>
      <c r="C79" s="38" t="s">
        <v>310</v>
      </c>
      <c r="D79" s="38">
        <v>3</v>
      </c>
      <c r="F79" s="52"/>
      <c r="N79" s="4"/>
    </row>
    <row r="80" spans="2:14" x14ac:dyDescent="0.25">
      <c r="B80" s="376"/>
      <c r="C80" s="38" t="s">
        <v>189</v>
      </c>
      <c r="D80" s="86">
        <v>1</v>
      </c>
      <c r="F80" s="52"/>
      <c r="N80" s="4"/>
    </row>
    <row r="81" spans="2:14" x14ac:dyDescent="0.25">
      <c r="B81" s="87"/>
      <c r="C81" s="52"/>
      <c r="D81" s="99"/>
      <c r="N81" s="4"/>
    </row>
    <row r="82" spans="2:14" ht="15.75" thickBot="1" x14ac:dyDescent="0.3">
      <c r="B82" s="87"/>
      <c r="C82" s="52"/>
      <c r="D82" s="99"/>
      <c r="G82" s="38" t="s">
        <v>148</v>
      </c>
      <c r="N82" s="4"/>
    </row>
    <row r="83" spans="2:14" ht="15.75" thickBot="1" x14ac:dyDescent="0.3">
      <c r="B83" s="373" t="s">
        <v>191</v>
      </c>
      <c r="C83" s="138" t="s">
        <v>192</v>
      </c>
      <c r="D83" s="137">
        <v>0</v>
      </c>
      <c r="G83" s="38" t="s">
        <v>149</v>
      </c>
      <c r="N83" s="4"/>
    </row>
    <row r="84" spans="2:14" ht="15.75" thickBot="1" x14ac:dyDescent="0.3">
      <c r="B84" s="373"/>
      <c r="C84" s="139" t="s">
        <v>312</v>
      </c>
      <c r="D84" s="137">
        <v>4</v>
      </c>
      <c r="G84" s="38" t="s">
        <v>150</v>
      </c>
      <c r="N84" s="4"/>
    </row>
    <row r="85" spans="2:14" ht="15.75" thickBot="1" x14ac:dyDescent="0.3">
      <c r="B85" s="373"/>
      <c r="C85" s="138" t="s">
        <v>311</v>
      </c>
      <c r="D85" s="137">
        <v>3</v>
      </c>
      <c r="N85" s="4"/>
    </row>
    <row r="86" spans="2:14" ht="15.75" thickBot="1" x14ac:dyDescent="0.3">
      <c r="B86" s="373"/>
      <c r="C86" s="138" t="s">
        <v>313</v>
      </c>
      <c r="D86" s="137">
        <v>3</v>
      </c>
      <c r="N86" s="4"/>
    </row>
    <row r="87" spans="2:14" ht="15.75" thickBot="1" x14ac:dyDescent="0.3">
      <c r="B87" s="373"/>
      <c r="C87" s="138" t="s">
        <v>314</v>
      </c>
      <c r="D87" s="137">
        <v>2</v>
      </c>
      <c r="N87" s="4"/>
    </row>
    <row r="88" spans="2:14" x14ac:dyDescent="0.25">
      <c r="B88" s="98"/>
      <c r="C88" s="52"/>
      <c r="D88" s="99"/>
      <c r="N88" s="4"/>
    </row>
    <row r="89" spans="2:14" x14ac:dyDescent="0.25">
      <c r="B89" s="98"/>
      <c r="C89" s="52"/>
      <c r="D89" s="99"/>
      <c r="N89" s="4"/>
    </row>
    <row r="90" spans="2:14" x14ac:dyDescent="0.25">
      <c r="B90" s="371" t="s">
        <v>97</v>
      </c>
      <c r="C90" s="38" t="s">
        <v>194</v>
      </c>
      <c r="D90" s="38">
        <v>1</v>
      </c>
      <c r="N90" s="4"/>
    </row>
    <row r="91" spans="2:14" x14ac:dyDescent="0.25">
      <c r="B91" s="371"/>
      <c r="C91" s="38" t="s">
        <v>193</v>
      </c>
      <c r="D91" s="38">
        <v>2</v>
      </c>
      <c r="K91" s="38"/>
      <c r="N91" s="4"/>
    </row>
    <row r="92" spans="2:14" x14ac:dyDescent="0.25">
      <c r="B92" s="371"/>
      <c r="C92" s="38" t="s">
        <v>195</v>
      </c>
      <c r="D92" s="38">
        <v>3</v>
      </c>
      <c r="N92" s="4"/>
    </row>
    <row r="93" spans="2:14" x14ac:dyDescent="0.25">
      <c r="B93" s="371"/>
      <c r="C93" s="38" t="s">
        <v>151</v>
      </c>
      <c r="D93" s="38">
        <v>0</v>
      </c>
      <c r="E93" s="52"/>
      <c r="N93" s="4"/>
    </row>
    <row r="94" spans="2:14" x14ac:dyDescent="0.25">
      <c r="B94" s="87"/>
      <c r="C94" s="52"/>
      <c r="D94" s="52"/>
      <c r="E94" s="52"/>
      <c r="N94" s="4"/>
    </row>
    <row r="95" spans="2:14" x14ac:dyDescent="0.25">
      <c r="B95" s="50"/>
      <c r="N95" s="4"/>
    </row>
    <row r="96" spans="2:14" ht="24.75" customHeight="1" x14ac:dyDescent="0.25">
      <c r="B96" s="371" t="s">
        <v>153</v>
      </c>
      <c r="C96" s="38" t="s">
        <v>82</v>
      </c>
      <c r="D96" s="38">
        <v>1</v>
      </c>
      <c r="N96" s="4"/>
    </row>
    <row r="97" spans="1:14" ht="27.75" customHeight="1" x14ac:dyDescent="0.25">
      <c r="B97" s="371"/>
      <c r="C97" s="38" t="s">
        <v>83</v>
      </c>
      <c r="D97" s="38">
        <v>0</v>
      </c>
      <c r="N97" s="4"/>
    </row>
    <row r="98" spans="1:14" x14ac:dyDescent="0.25">
      <c r="N98" s="4"/>
    </row>
    <row r="99" spans="1:14" x14ac:dyDescent="0.25">
      <c r="A99" t="s">
        <v>99</v>
      </c>
      <c r="N99" s="4"/>
    </row>
    <row r="100" spans="1:14" x14ac:dyDescent="0.25">
      <c r="N100" s="4"/>
    </row>
    <row r="101" spans="1:14" x14ac:dyDescent="0.25">
      <c r="A101" s="371" t="s">
        <v>158</v>
      </c>
      <c r="B101" s="364" t="s">
        <v>154</v>
      </c>
      <c r="C101" s="103" t="s">
        <v>244</v>
      </c>
      <c r="D101" s="51">
        <v>2</v>
      </c>
      <c r="N101" s="4"/>
    </row>
    <row r="102" spans="1:14" x14ac:dyDescent="0.25">
      <c r="A102" s="371"/>
      <c r="B102" s="365"/>
      <c r="C102" s="107" t="s">
        <v>245</v>
      </c>
      <c r="D102" s="53">
        <v>2</v>
      </c>
      <c r="K102" t="s">
        <v>161</v>
      </c>
      <c r="N102" s="4"/>
    </row>
    <row r="103" spans="1:14" x14ac:dyDescent="0.25">
      <c r="A103" s="371"/>
      <c r="B103" s="366"/>
      <c r="C103" s="108" t="s">
        <v>101</v>
      </c>
      <c r="D103" s="54">
        <v>0</v>
      </c>
      <c r="N103" s="4"/>
    </row>
    <row r="104" spans="1:14" x14ac:dyDescent="0.25">
      <c r="A104" s="371"/>
      <c r="B104" s="364"/>
      <c r="C104" s="103"/>
      <c r="D104" s="51"/>
      <c r="K104" t="s">
        <v>160</v>
      </c>
      <c r="N104" s="4"/>
    </row>
    <row r="105" spans="1:14" x14ac:dyDescent="0.25">
      <c r="A105" s="371"/>
      <c r="B105" s="365"/>
      <c r="C105" s="107"/>
      <c r="D105" s="53"/>
      <c r="N105" s="4"/>
    </row>
    <row r="106" spans="1:14" x14ac:dyDescent="0.25">
      <c r="A106" s="371"/>
      <c r="B106" s="365"/>
      <c r="C106" s="104"/>
      <c r="D106" s="53"/>
      <c r="N106" s="4"/>
    </row>
    <row r="107" spans="1:14" x14ac:dyDescent="0.25">
      <c r="A107" s="371"/>
      <c r="B107" s="366"/>
      <c r="C107" s="108"/>
      <c r="D107" s="54"/>
      <c r="N107" s="4"/>
    </row>
    <row r="108" spans="1:14" x14ac:dyDescent="0.25">
      <c r="A108" s="371"/>
      <c r="B108" s="364" t="s">
        <v>155</v>
      </c>
      <c r="C108" s="103" t="s">
        <v>243</v>
      </c>
      <c r="D108" s="51">
        <v>1</v>
      </c>
      <c r="N108" s="4"/>
    </row>
    <row r="109" spans="1:14" x14ac:dyDescent="0.25">
      <c r="A109" s="371"/>
      <c r="B109" s="366"/>
      <c r="C109" s="108" t="s">
        <v>101</v>
      </c>
      <c r="D109" s="54">
        <v>0</v>
      </c>
      <c r="N109" s="4"/>
    </row>
    <row r="110" spans="1:14" x14ac:dyDescent="0.25">
      <c r="A110" s="371"/>
      <c r="B110" s="364" t="s">
        <v>157</v>
      </c>
      <c r="C110" s="103" t="s">
        <v>82</v>
      </c>
      <c r="D110" s="51">
        <v>1</v>
      </c>
      <c r="N110" s="4"/>
    </row>
    <row r="111" spans="1:14" x14ac:dyDescent="0.25">
      <c r="A111" s="371"/>
      <c r="B111" s="366"/>
      <c r="C111" s="108" t="s">
        <v>83</v>
      </c>
      <c r="D111" s="54">
        <v>0</v>
      </c>
      <c r="N111" s="4"/>
    </row>
    <row r="112" spans="1:14" x14ac:dyDescent="0.25">
      <c r="A112" s="371"/>
      <c r="B112" s="378"/>
      <c r="C112" s="86"/>
      <c r="D112" s="106"/>
      <c r="N112" s="4"/>
    </row>
    <row r="113" spans="1:14" x14ac:dyDescent="0.25">
      <c r="A113" s="371"/>
      <c r="B113" s="378"/>
      <c r="C113" s="86"/>
      <c r="D113" s="106"/>
      <c r="N113" s="4"/>
    </row>
    <row r="114" spans="1:14" x14ac:dyDescent="0.25">
      <c r="B114" s="98"/>
      <c r="C114" s="52"/>
      <c r="D114" s="52"/>
      <c r="N114" s="4"/>
    </row>
    <row r="115" spans="1:14" x14ac:dyDescent="0.25">
      <c r="B115" s="98"/>
      <c r="C115" s="52"/>
      <c r="D115" s="52"/>
      <c r="N115" s="4"/>
    </row>
    <row r="116" spans="1:14" x14ac:dyDescent="0.25">
      <c r="N116" s="4"/>
    </row>
    <row r="117" spans="1:14" ht="15" customHeight="1" x14ac:dyDescent="0.25">
      <c r="A117" s="371" t="s">
        <v>102</v>
      </c>
      <c r="B117" s="371" t="s">
        <v>159</v>
      </c>
      <c r="C117" s="38" t="s">
        <v>101</v>
      </c>
      <c r="D117" s="38">
        <v>0</v>
      </c>
      <c r="N117" s="4"/>
    </row>
    <row r="118" spans="1:14" x14ac:dyDescent="0.25">
      <c r="A118" s="371"/>
      <c r="B118" s="371"/>
      <c r="C118" s="38" t="s">
        <v>242</v>
      </c>
      <c r="D118" s="38">
        <v>4</v>
      </c>
      <c r="N118" s="4"/>
    </row>
    <row r="119" spans="1:14" x14ac:dyDescent="0.25">
      <c r="A119" s="371"/>
      <c r="B119" s="371"/>
      <c r="C119" s="38" t="s">
        <v>196</v>
      </c>
      <c r="D119" s="38">
        <v>1</v>
      </c>
      <c r="N119" s="4"/>
    </row>
    <row r="120" spans="1:14" x14ac:dyDescent="0.25">
      <c r="A120" s="371"/>
      <c r="B120" s="371"/>
      <c r="C120" s="86" t="s">
        <v>101</v>
      </c>
      <c r="D120" s="38">
        <v>0</v>
      </c>
      <c r="N120" s="4"/>
    </row>
    <row r="121" spans="1:14" x14ac:dyDescent="0.25">
      <c r="A121" s="371"/>
      <c r="B121" s="371" t="s">
        <v>162</v>
      </c>
      <c r="C121" s="86" t="s">
        <v>82</v>
      </c>
      <c r="D121" s="100">
        <v>4</v>
      </c>
      <c r="N121" s="4"/>
    </row>
    <row r="122" spans="1:14" x14ac:dyDescent="0.25">
      <c r="A122" s="371"/>
      <c r="B122" s="371"/>
      <c r="C122" s="86" t="s">
        <v>83</v>
      </c>
      <c r="D122" s="100">
        <v>0</v>
      </c>
      <c r="N122" s="4"/>
    </row>
    <row r="123" spans="1:14" x14ac:dyDescent="0.25">
      <c r="A123" s="371"/>
      <c r="B123" s="371" t="s">
        <v>163</v>
      </c>
      <c r="C123" s="86"/>
      <c r="D123" s="100"/>
      <c r="N123" s="4"/>
    </row>
    <row r="124" spans="1:14" x14ac:dyDescent="0.25">
      <c r="A124" s="371"/>
      <c r="B124" s="371"/>
      <c r="C124" s="86" t="s">
        <v>317</v>
      </c>
      <c r="D124" s="100">
        <v>3</v>
      </c>
      <c r="N124" s="4"/>
    </row>
    <row r="125" spans="1:14" x14ac:dyDescent="0.25">
      <c r="A125" s="371"/>
      <c r="B125" s="371"/>
      <c r="C125" s="86" t="s">
        <v>164</v>
      </c>
      <c r="D125" s="100">
        <v>0</v>
      </c>
      <c r="N125" s="4"/>
    </row>
    <row r="126" spans="1:14" x14ac:dyDescent="0.25">
      <c r="A126" s="371"/>
      <c r="B126" s="371" t="s">
        <v>167</v>
      </c>
      <c r="C126" s="86" t="s">
        <v>165</v>
      </c>
      <c r="D126" s="100">
        <v>4</v>
      </c>
      <c r="N126" s="4"/>
    </row>
    <row r="127" spans="1:14" x14ac:dyDescent="0.25">
      <c r="A127" s="371"/>
      <c r="B127" s="371"/>
      <c r="C127" s="86" t="s">
        <v>197</v>
      </c>
      <c r="D127" s="100">
        <v>3</v>
      </c>
      <c r="N127" s="4"/>
    </row>
    <row r="128" spans="1:14" x14ac:dyDescent="0.25">
      <c r="A128" s="371"/>
      <c r="B128" s="371"/>
      <c r="C128" s="86" t="s">
        <v>166</v>
      </c>
      <c r="D128" s="100">
        <v>3</v>
      </c>
      <c r="N128" s="4"/>
    </row>
    <row r="129" spans="1:14" x14ac:dyDescent="0.25">
      <c r="A129" s="371"/>
      <c r="B129" s="371"/>
      <c r="C129" s="86" t="s">
        <v>169</v>
      </c>
      <c r="D129" s="100">
        <v>0</v>
      </c>
      <c r="N129" s="4"/>
    </row>
    <row r="130" spans="1:14" x14ac:dyDescent="0.25">
      <c r="A130" s="371"/>
      <c r="B130" s="374" t="s">
        <v>168</v>
      </c>
      <c r="C130" s="86" t="s">
        <v>198</v>
      </c>
      <c r="D130" s="100">
        <v>1</v>
      </c>
      <c r="N130" s="4"/>
    </row>
    <row r="131" spans="1:14" x14ac:dyDescent="0.25">
      <c r="A131" s="371"/>
      <c r="B131" s="375"/>
      <c r="C131" s="86" t="s">
        <v>101</v>
      </c>
      <c r="D131" s="100">
        <v>0</v>
      </c>
      <c r="N131" s="4"/>
    </row>
    <row r="132" spans="1:14" ht="15" customHeight="1" x14ac:dyDescent="0.25">
      <c r="A132" s="371"/>
      <c r="B132" s="375"/>
      <c r="C132" s="86" t="s">
        <v>242</v>
      </c>
      <c r="D132" s="100">
        <v>3</v>
      </c>
      <c r="N132" s="4"/>
    </row>
    <row r="133" spans="1:14" x14ac:dyDescent="0.25">
      <c r="A133" s="371"/>
      <c r="B133" s="376"/>
      <c r="C133" s="86" t="s">
        <v>101</v>
      </c>
      <c r="D133" s="100">
        <v>0</v>
      </c>
      <c r="N133" s="4"/>
    </row>
    <row r="134" spans="1:14" ht="15" customHeight="1" x14ac:dyDescent="0.25">
      <c r="A134" s="371"/>
      <c r="B134" s="363" t="s">
        <v>199</v>
      </c>
      <c r="C134" s="86" t="s">
        <v>242</v>
      </c>
      <c r="D134" s="86">
        <v>4</v>
      </c>
      <c r="N134" s="4"/>
    </row>
    <row r="135" spans="1:14" x14ac:dyDescent="0.25">
      <c r="A135" s="371"/>
      <c r="B135" s="363"/>
      <c r="C135" s="86" t="s">
        <v>101</v>
      </c>
      <c r="D135" s="86">
        <v>0</v>
      </c>
      <c r="N135" s="4"/>
    </row>
    <row r="136" spans="1:14" x14ac:dyDescent="0.25">
      <c r="A136" s="371"/>
      <c r="B136" s="363" t="s">
        <v>200</v>
      </c>
      <c r="C136" s="86" t="s">
        <v>242</v>
      </c>
      <c r="D136" s="86">
        <v>0</v>
      </c>
      <c r="N136" s="4"/>
    </row>
    <row r="137" spans="1:14" x14ac:dyDescent="0.25">
      <c r="A137" s="371"/>
      <c r="B137" s="363"/>
      <c r="C137" s="86" t="s">
        <v>101</v>
      </c>
      <c r="D137" s="86">
        <v>0</v>
      </c>
      <c r="N137" s="4"/>
    </row>
    <row r="138" spans="1:14" ht="15" customHeight="1" x14ac:dyDescent="0.25">
      <c r="A138" s="371"/>
      <c r="B138" s="388" t="s">
        <v>321</v>
      </c>
      <c r="C138" s="86" t="s">
        <v>333</v>
      </c>
      <c r="D138" s="86">
        <v>4</v>
      </c>
      <c r="N138" s="4"/>
    </row>
    <row r="139" spans="1:14" x14ac:dyDescent="0.25">
      <c r="A139" s="371"/>
      <c r="B139" s="389"/>
      <c r="C139" s="86" t="s">
        <v>319</v>
      </c>
      <c r="D139" s="86">
        <v>3</v>
      </c>
      <c r="N139" s="4"/>
    </row>
    <row r="140" spans="1:14" x14ac:dyDescent="0.25">
      <c r="A140" s="371"/>
      <c r="B140" s="389"/>
      <c r="C140" s="86" t="s">
        <v>320</v>
      </c>
      <c r="D140" s="105">
        <v>3</v>
      </c>
      <c r="N140" s="4"/>
    </row>
    <row r="141" spans="1:14" ht="15" customHeight="1" x14ac:dyDescent="0.25">
      <c r="A141" s="371"/>
      <c r="B141" s="390"/>
      <c r="C141" s="86" t="s">
        <v>101</v>
      </c>
      <c r="D141" s="105">
        <v>0</v>
      </c>
      <c r="N141" s="4"/>
    </row>
    <row r="142" spans="1:14" x14ac:dyDescent="0.25">
      <c r="A142" s="371"/>
      <c r="B142" s="140"/>
      <c r="C142" s="86"/>
      <c r="D142" s="105"/>
      <c r="N142" s="4"/>
    </row>
    <row r="143" spans="1:14" x14ac:dyDescent="0.25">
      <c r="N143" s="4"/>
    </row>
    <row r="144" spans="1:14" x14ac:dyDescent="0.25">
      <c r="N144" s="4"/>
    </row>
    <row r="145" spans="1:14" ht="15" customHeight="1" x14ac:dyDescent="0.25">
      <c r="A145" s="371" t="s">
        <v>325</v>
      </c>
      <c r="B145" s="371" t="s">
        <v>171</v>
      </c>
      <c r="C145" s="38" t="s">
        <v>246</v>
      </c>
      <c r="D145" s="38">
        <v>6</v>
      </c>
      <c r="N145" s="4"/>
    </row>
    <row r="146" spans="1:14" x14ac:dyDescent="0.25">
      <c r="A146" s="371"/>
      <c r="B146" s="371"/>
      <c r="C146" s="38" t="s">
        <v>179</v>
      </c>
      <c r="D146" s="38">
        <v>0</v>
      </c>
      <c r="N146" s="4"/>
    </row>
    <row r="147" spans="1:14" x14ac:dyDescent="0.25">
      <c r="A147" s="371"/>
      <c r="B147" s="371" t="s">
        <v>172</v>
      </c>
      <c r="C147" s="38" t="s">
        <v>256</v>
      </c>
      <c r="D147" s="38">
        <v>5</v>
      </c>
      <c r="N147" s="4"/>
    </row>
    <row r="148" spans="1:14" ht="15" customHeight="1" x14ac:dyDescent="0.25">
      <c r="A148" s="371"/>
      <c r="B148" s="371"/>
      <c r="C148" s="38" t="s">
        <v>179</v>
      </c>
      <c r="D148" s="38">
        <v>0</v>
      </c>
      <c r="N148" s="4"/>
    </row>
    <row r="149" spans="1:14" ht="15" customHeight="1" x14ac:dyDescent="0.25">
      <c r="A149" s="371"/>
      <c r="B149" s="371" t="s">
        <v>173</v>
      </c>
      <c r="C149" s="38" t="s">
        <v>246</v>
      </c>
      <c r="D149" s="38">
        <v>6</v>
      </c>
      <c r="N149" s="4"/>
    </row>
    <row r="150" spans="1:14" x14ac:dyDescent="0.25">
      <c r="A150" s="371"/>
      <c r="B150" s="371"/>
      <c r="C150" s="38" t="s">
        <v>179</v>
      </c>
      <c r="D150" s="38">
        <v>0</v>
      </c>
      <c r="N150" s="4"/>
    </row>
    <row r="151" spans="1:14" ht="15" customHeight="1" x14ac:dyDescent="0.25">
      <c r="A151" s="371"/>
      <c r="B151" s="371" t="s">
        <v>174</v>
      </c>
      <c r="C151" s="38" t="s">
        <v>246</v>
      </c>
      <c r="D151" s="86">
        <v>6</v>
      </c>
      <c r="N151" s="4"/>
    </row>
    <row r="152" spans="1:14" ht="24.75" customHeight="1" x14ac:dyDescent="0.25">
      <c r="A152" s="371"/>
      <c r="B152" s="371"/>
      <c r="C152" s="38" t="s">
        <v>179</v>
      </c>
      <c r="D152" s="86">
        <v>0</v>
      </c>
      <c r="N152" s="4"/>
    </row>
    <row r="153" spans="1:14" x14ac:dyDescent="0.25">
      <c r="A153" s="371"/>
      <c r="B153" s="371" t="s">
        <v>324</v>
      </c>
      <c r="C153" s="38" t="s">
        <v>246</v>
      </c>
      <c r="D153" s="86">
        <v>6</v>
      </c>
      <c r="N153" s="4"/>
    </row>
    <row r="154" spans="1:14" ht="46.5" customHeight="1" x14ac:dyDescent="0.25">
      <c r="A154" s="371"/>
      <c r="B154" s="371"/>
      <c r="C154" s="38" t="s">
        <v>179</v>
      </c>
      <c r="D154" s="86">
        <v>0</v>
      </c>
      <c r="N154" s="4"/>
    </row>
    <row r="155" spans="1:14" x14ac:dyDescent="0.25">
      <c r="A155" s="371"/>
      <c r="B155" s="371" t="s">
        <v>175</v>
      </c>
      <c r="C155" s="38" t="s">
        <v>246</v>
      </c>
      <c r="D155" s="86">
        <v>5</v>
      </c>
      <c r="N155" s="4"/>
    </row>
    <row r="156" spans="1:14" x14ac:dyDescent="0.25">
      <c r="A156" s="371"/>
      <c r="B156" s="371"/>
      <c r="C156" s="38" t="s">
        <v>179</v>
      </c>
      <c r="D156" s="86">
        <v>0</v>
      </c>
      <c r="N156" s="4"/>
    </row>
    <row r="157" spans="1:14" x14ac:dyDescent="0.25">
      <c r="A157" s="371"/>
      <c r="B157" s="371" t="s">
        <v>176</v>
      </c>
      <c r="C157" s="38" t="s">
        <v>177</v>
      </c>
      <c r="D157" s="86">
        <v>4</v>
      </c>
      <c r="N157" s="4"/>
    </row>
    <row r="158" spans="1:14" x14ac:dyDescent="0.25">
      <c r="A158" s="371"/>
      <c r="B158" s="371"/>
      <c r="C158" s="38" t="s">
        <v>178</v>
      </c>
      <c r="D158" s="86">
        <v>5</v>
      </c>
      <c r="N158" s="4"/>
    </row>
    <row r="159" spans="1:14" x14ac:dyDescent="0.25">
      <c r="A159" s="371"/>
      <c r="B159" s="371"/>
      <c r="C159" s="38" t="s">
        <v>179</v>
      </c>
      <c r="D159" s="86">
        <v>0</v>
      </c>
      <c r="N159" s="4"/>
    </row>
    <row r="160" spans="1:14" x14ac:dyDescent="0.25">
      <c r="A160" s="87"/>
      <c r="N160" s="4"/>
    </row>
    <row r="161" spans="1:14" ht="15.75" thickBot="1" x14ac:dyDescent="0.3">
      <c r="A161" s="87"/>
      <c r="N161" s="4"/>
    </row>
    <row r="162" spans="1:14" ht="15.75" thickBot="1" x14ac:dyDescent="0.3">
      <c r="A162" s="87"/>
      <c r="B162" s="373" t="s">
        <v>181</v>
      </c>
      <c r="C162" s="138" t="s">
        <v>182</v>
      </c>
      <c r="D162" s="138">
        <v>3</v>
      </c>
      <c r="N162" s="4"/>
    </row>
    <row r="163" spans="1:14" ht="15.75" thickBot="1" x14ac:dyDescent="0.3">
      <c r="A163" s="87"/>
      <c r="B163" s="373"/>
      <c r="C163" s="138" t="s">
        <v>202</v>
      </c>
      <c r="D163" s="138">
        <v>5</v>
      </c>
      <c r="N163" s="4"/>
    </row>
    <row r="164" spans="1:14" ht="15.75" thickBot="1" x14ac:dyDescent="0.3">
      <c r="A164" s="87"/>
      <c r="B164" s="373"/>
      <c r="C164" s="138" t="s">
        <v>101</v>
      </c>
      <c r="D164" s="138">
        <v>0</v>
      </c>
      <c r="N164" s="4"/>
    </row>
    <row r="165" spans="1:14" x14ac:dyDescent="0.25">
      <c r="A165" s="87"/>
      <c r="N165" s="4"/>
    </row>
    <row r="166" spans="1:14" x14ac:dyDescent="0.25">
      <c r="A166" s="87"/>
      <c r="N166" s="4"/>
    </row>
    <row r="167" spans="1:14" x14ac:dyDescent="0.25">
      <c r="A167" s="87"/>
      <c r="N167" s="4"/>
    </row>
    <row r="168" spans="1:14" x14ac:dyDescent="0.25">
      <c r="A168" s="87"/>
      <c r="N168" s="4"/>
    </row>
    <row r="169" spans="1:14" x14ac:dyDescent="0.25">
      <c r="A169" s="87"/>
      <c r="N169" s="4"/>
    </row>
    <row r="170" spans="1:14" x14ac:dyDescent="0.25">
      <c r="A170" s="87"/>
      <c r="N170" s="4"/>
    </row>
    <row r="171" spans="1:14" x14ac:dyDescent="0.25">
      <c r="A171" s="87"/>
      <c r="N171" s="4"/>
    </row>
    <row r="172" spans="1:14" x14ac:dyDescent="0.25">
      <c r="A172" s="87"/>
      <c r="N172" s="4"/>
    </row>
    <row r="173" spans="1:14" x14ac:dyDescent="0.25">
      <c r="A173" s="87"/>
      <c r="N173" s="4"/>
    </row>
    <row r="174" spans="1:14" x14ac:dyDescent="0.25">
      <c r="A174" s="87"/>
      <c r="C174" t="s">
        <v>104</v>
      </c>
      <c r="D174">
        <v>30</v>
      </c>
      <c r="N174" s="4"/>
    </row>
    <row r="175" spans="1:14" x14ac:dyDescent="0.25">
      <c r="C175" t="s">
        <v>105</v>
      </c>
      <c r="D175">
        <v>30</v>
      </c>
      <c r="N175" s="4"/>
    </row>
    <row r="176" spans="1:14" x14ac:dyDescent="0.25">
      <c r="N176" s="4"/>
    </row>
    <row r="177" spans="3:14" x14ac:dyDescent="0.25">
      <c r="N177" s="4"/>
    </row>
    <row r="178" spans="3:14" x14ac:dyDescent="0.25">
      <c r="N178" s="4"/>
    </row>
    <row r="179" spans="3:14" x14ac:dyDescent="0.25">
      <c r="C179" t="s">
        <v>263</v>
      </c>
    </row>
    <row r="180" spans="3:14" x14ac:dyDescent="0.25">
      <c r="C180" t="s">
        <v>264</v>
      </c>
    </row>
    <row r="181" spans="3:14" x14ac:dyDescent="0.25">
      <c r="C181" t="s">
        <v>265</v>
      </c>
    </row>
    <row r="182" spans="3:14" x14ac:dyDescent="0.25">
      <c r="C182" t="s">
        <v>266</v>
      </c>
    </row>
  </sheetData>
  <sortState xmlns:xlrd2="http://schemas.microsoft.com/office/spreadsheetml/2017/richdata2" ref="A3:X30">
    <sortCondition ref="A3:A30"/>
  </sortState>
  <mergeCells count="50">
    <mergeCell ref="B162:B164"/>
    <mergeCell ref="A145:A159"/>
    <mergeCell ref="B117:B120"/>
    <mergeCell ref="B121:B122"/>
    <mergeCell ref="B123:B125"/>
    <mergeCell ref="B126:B129"/>
    <mergeCell ref="B145:B146"/>
    <mergeCell ref="B147:B148"/>
    <mergeCell ref="B149:B150"/>
    <mergeCell ref="B151:B152"/>
    <mergeCell ref="A117:A142"/>
    <mergeCell ref="B138:B141"/>
    <mergeCell ref="B153:B154"/>
    <mergeCell ref="B157:B159"/>
    <mergeCell ref="B155:B156"/>
    <mergeCell ref="B130:B133"/>
    <mergeCell ref="A1:X1"/>
    <mergeCell ref="D35:E38"/>
    <mergeCell ref="A45:N45"/>
    <mergeCell ref="A47:A55"/>
    <mergeCell ref="B47:B50"/>
    <mergeCell ref="F47:F55"/>
    <mergeCell ref="G47:G50"/>
    <mergeCell ref="K47:K55"/>
    <mergeCell ref="L47:L50"/>
    <mergeCell ref="B51:B53"/>
    <mergeCell ref="G51:G53"/>
    <mergeCell ref="L51:L53"/>
    <mergeCell ref="P47:P48"/>
    <mergeCell ref="A101:A113"/>
    <mergeCell ref="B134:B135"/>
    <mergeCell ref="B108:B109"/>
    <mergeCell ref="B110:B111"/>
    <mergeCell ref="B112:B113"/>
    <mergeCell ref="B136:B137"/>
    <mergeCell ref="B101:B103"/>
    <mergeCell ref="B104:B107"/>
    <mergeCell ref="P45:R46"/>
    <mergeCell ref="H63:I66"/>
    <mergeCell ref="B69:B71"/>
    <mergeCell ref="B63:B67"/>
    <mergeCell ref="B90:B93"/>
    <mergeCell ref="F73:F75"/>
    <mergeCell ref="B73:B76"/>
    <mergeCell ref="B78:B80"/>
    <mergeCell ref="B83:B87"/>
    <mergeCell ref="B96:B97"/>
    <mergeCell ref="B54:B55"/>
    <mergeCell ref="G54:G55"/>
    <mergeCell ref="L54:L55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pageSetUpPr fitToPage="1"/>
  </sheetPr>
  <dimension ref="A1:M60"/>
  <sheetViews>
    <sheetView zoomScaleNormal="100" workbookViewId="0">
      <pane xSplit="1" ySplit="1" topLeftCell="C2" activePane="bottomRight" state="frozen"/>
      <selection activeCell="C139" sqref="C139"/>
      <selection pane="topRight" activeCell="C139" sqref="C139"/>
      <selection pane="bottomLeft" activeCell="C139" sqref="C139"/>
      <selection pane="bottomRight" activeCell="C139" sqref="C139"/>
    </sheetView>
  </sheetViews>
  <sheetFormatPr baseColWidth="10" defaultRowHeight="15" x14ac:dyDescent="0.25"/>
  <cols>
    <col min="1" max="1" width="22.42578125" style="121" customWidth="1"/>
    <col min="2" max="2" width="34.140625" style="121" customWidth="1"/>
    <col min="3" max="3" width="20.5703125" style="121" customWidth="1"/>
    <col min="4" max="4" width="23.7109375" style="121" customWidth="1"/>
    <col min="5" max="5" width="20.28515625" customWidth="1"/>
    <col min="6" max="7" width="20" customWidth="1"/>
    <col min="8" max="8" width="20.7109375" style="130" customWidth="1"/>
    <col min="9" max="9" width="12.5703125" customWidth="1"/>
    <col min="10" max="10" width="17" style="130" customWidth="1"/>
    <col min="12" max="12" width="20.28515625" customWidth="1"/>
    <col min="13" max="13" width="23.7109375" style="121" customWidth="1"/>
  </cols>
  <sheetData>
    <row r="1" spans="1:13" ht="31.5" x14ac:dyDescent="0.25">
      <c r="A1" s="123" t="s">
        <v>275</v>
      </c>
      <c r="B1" s="123" t="s">
        <v>267</v>
      </c>
      <c r="C1" s="123" t="s">
        <v>268</v>
      </c>
      <c r="D1" s="123" t="s">
        <v>269</v>
      </c>
      <c r="E1" s="124" t="s">
        <v>276</v>
      </c>
      <c r="F1" s="125" t="s">
        <v>270</v>
      </c>
      <c r="G1" s="125" t="s">
        <v>271</v>
      </c>
      <c r="H1" s="128" t="s">
        <v>272</v>
      </c>
      <c r="I1" s="126" t="s">
        <v>273</v>
      </c>
      <c r="J1" s="128" t="s">
        <v>274</v>
      </c>
      <c r="K1" s="116"/>
      <c r="L1" s="124" t="s">
        <v>277</v>
      </c>
      <c r="M1" s="123" t="s">
        <v>269</v>
      </c>
    </row>
    <row r="2" spans="1:13" ht="15.75" x14ac:dyDescent="0.25">
      <c r="A2" s="135" t="e">
        <f>#REF!</f>
        <v>#REF!</v>
      </c>
      <c r="B2" s="115" t="e">
        <f>#REF!</f>
        <v>#REF!</v>
      </c>
      <c r="C2" s="120" t="e">
        <f>#REF!</f>
        <v>#REF!</v>
      </c>
      <c r="D2" s="120" t="s">
        <v>114</v>
      </c>
      <c r="E2" s="136" t="e">
        <f>#REF!</f>
        <v>#REF!</v>
      </c>
      <c r="F2" s="118">
        <v>1093621.28</v>
      </c>
      <c r="G2" s="127">
        <v>30000</v>
      </c>
      <c r="H2" s="129">
        <v>314199.59999999998</v>
      </c>
      <c r="I2" s="119">
        <v>0.4</v>
      </c>
      <c r="J2" s="131">
        <v>30000</v>
      </c>
      <c r="K2" s="116"/>
      <c r="L2" s="117" t="e">
        <f>#REF!</f>
        <v>#REF!</v>
      </c>
      <c r="M2" s="120" t="e">
        <f>#REF!</f>
        <v>#REF!</v>
      </c>
    </row>
    <row r="3" spans="1:13" ht="15.75" x14ac:dyDescent="0.25">
      <c r="A3" s="135" t="e">
        <f>#REF!</f>
        <v>#REF!</v>
      </c>
      <c r="B3" s="115" t="e">
        <f>#REF!</f>
        <v>#REF!</v>
      </c>
      <c r="C3" s="120" t="e">
        <f>#REF!</f>
        <v>#REF!</v>
      </c>
      <c r="D3" s="120" t="e">
        <f>#REF!</f>
        <v>#REF!</v>
      </c>
      <c r="E3" s="136" t="e">
        <f>#REF!</f>
        <v>#REF!</v>
      </c>
      <c r="F3" s="118">
        <v>156799</v>
      </c>
      <c r="G3" s="127">
        <v>40000</v>
      </c>
      <c r="H3" s="129">
        <v>130946.14</v>
      </c>
      <c r="I3" s="119">
        <v>0.4</v>
      </c>
      <c r="J3" s="132">
        <v>40000</v>
      </c>
      <c r="K3" s="116"/>
      <c r="L3" s="117" t="e">
        <f>#REF!</f>
        <v>#REF!</v>
      </c>
      <c r="M3" s="120" t="e">
        <f>#REF!</f>
        <v>#REF!</v>
      </c>
    </row>
    <row r="4" spans="1:13" ht="15.75" x14ac:dyDescent="0.25">
      <c r="A4" s="135" t="e">
        <f>#REF!</f>
        <v>#REF!</v>
      </c>
      <c r="B4" s="115" t="e">
        <f>#REF!</f>
        <v>#REF!</v>
      </c>
      <c r="C4" s="120" t="e">
        <f>#REF!</f>
        <v>#REF!</v>
      </c>
      <c r="D4" s="120" t="e">
        <f>#REF!</f>
        <v>#REF!</v>
      </c>
      <c r="E4" s="136" t="e">
        <f>#REF!</f>
        <v>#REF!</v>
      </c>
      <c r="F4" s="118">
        <v>151719.12</v>
      </c>
      <c r="G4" s="127">
        <v>40000</v>
      </c>
      <c r="H4" s="133">
        <v>125387.7</v>
      </c>
      <c r="I4" s="134">
        <v>0.4</v>
      </c>
      <c r="J4" s="132">
        <v>40000</v>
      </c>
      <c r="K4" s="116"/>
      <c r="L4" s="117" t="e">
        <f>#REF!</f>
        <v>#REF!</v>
      </c>
      <c r="M4" s="120" t="e">
        <f>#REF!</f>
        <v>#REF!</v>
      </c>
    </row>
    <row r="5" spans="1:13" ht="15.75" x14ac:dyDescent="0.25">
      <c r="A5" s="135" t="e">
        <f>#REF!</f>
        <v>#REF!</v>
      </c>
      <c r="B5" s="115" t="e">
        <f>#REF!</f>
        <v>#REF!</v>
      </c>
      <c r="C5" s="120" t="e">
        <f>#REF!</f>
        <v>#REF!</v>
      </c>
      <c r="D5" s="120" t="e">
        <f>#REF!</f>
        <v>#REF!</v>
      </c>
      <c r="E5" s="136" t="e">
        <f>#REF!</f>
        <v>#REF!</v>
      </c>
      <c r="F5" s="118">
        <v>120000</v>
      </c>
      <c r="G5" s="127">
        <v>40000</v>
      </c>
      <c r="H5" s="129">
        <v>120969.93</v>
      </c>
      <c r="I5" s="119">
        <v>0.4</v>
      </c>
      <c r="J5" s="132">
        <v>40000</v>
      </c>
      <c r="K5" s="116"/>
      <c r="L5" s="117" t="e">
        <f>#REF!</f>
        <v>#REF!</v>
      </c>
      <c r="M5" s="120" t="e">
        <f>#REF!</f>
        <v>#REF!</v>
      </c>
    </row>
    <row r="6" spans="1:13" ht="15.75" x14ac:dyDescent="0.25">
      <c r="A6" s="135" t="e">
        <f>#REF!</f>
        <v>#REF!</v>
      </c>
      <c r="B6" s="115" t="e">
        <f>#REF!</f>
        <v>#REF!</v>
      </c>
      <c r="C6" s="120" t="e">
        <f>#REF!</f>
        <v>#REF!</v>
      </c>
      <c r="D6" s="120" t="s">
        <v>114</v>
      </c>
      <c r="E6" s="136" t="e">
        <f>#REF!</f>
        <v>#REF!</v>
      </c>
      <c r="F6" s="118">
        <v>155959.76</v>
      </c>
      <c r="G6" s="127">
        <v>40000</v>
      </c>
      <c r="H6" s="129">
        <v>157919.76</v>
      </c>
      <c r="I6" s="119">
        <v>0.4</v>
      </c>
      <c r="J6" s="131">
        <v>40000</v>
      </c>
      <c r="K6" s="116"/>
      <c r="L6" s="117" t="e">
        <f>#REF!</f>
        <v>#REF!</v>
      </c>
      <c r="M6" s="120" t="e">
        <f>#REF!</f>
        <v>#REF!</v>
      </c>
    </row>
    <row r="7" spans="1:13" ht="15.75" x14ac:dyDescent="0.25">
      <c r="A7" s="135" t="e">
        <f>#REF!</f>
        <v>#REF!</v>
      </c>
      <c r="B7" s="115" t="e">
        <f>#REF!</f>
        <v>#REF!</v>
      </c>
      <c r="C7" s="120" t="e">
        <f>#REF!</f>
        <v>#REF!</v>
      </c>
      <c r="D7" s="120" t="e">
        <f>#REF!</f>
        <v>#REF!</v>
      </c>
      <c r="E7" s="136" t="e">
        <f>#REF!</f>
        <v>#REF!</v>
      </c>
      <c r="F7" s="118">
        <v>77962.39</v>
      </c>
      <c r="G7" s="127">
        <v>25772.69</v>
      </c>
      <c r="H7" s="129">
        <v>64431.73</v>
      </c>
      <c r="I7" s="119">
        <v>0.4</v>
      </c>
      <c r="J7" s="132">
        <v>25772.69</v>
      </c>
      <c r="K7" s="116"/>
      <c r="L7" s="117" t="e">
        <f>#REF!</f>
        <v>#REF!</v>
      </c>
      <c r="M7" s="120" t="e">
        <f>#REF!</f>
        <v>#REF!</v>
      </c>
    </row>
    <row r="8" spans="1:13" ht="15.75" x14ac:dyDescent="0.25">
      <c r="A8" s="135">
        <f>'Baremación del proyecto'!$G$8</f>
        <v>0</v>
      </c>
      <c r="B8" s="115">
        <f>'Baremación del proyecto'!$E$5</f>
        <v>0</v>
      </c>
      <c r="C8" s="120">
        <f>'Baremación del proyecto'!$E$7</f>
        <v>0</v>
      </c>
      <c r="D8" s="120" t="s">
        <v>114</v>
      </c>
      <c r="E8" s="136">
        <f>'Baremación del proyecto'!$K$179</f>
        <v>16.722222222222221</v>
      </c>
      <c r="F8" s="118">
        <v>78408</v>
      </c>
      <c r="G8" s="127">
        <v>25920</v>
      </c>
      <c r="H8" s="129">
        <v>64800</v>
      </c>
      <c r="I8" s="119">
        <v>0.4</v>
      </c>
      <c r="J8" s="132">
        <v>25920</v>
      </c>
      <c r="K8" s="116"/>
      <c r="L8" s="117">
        <f>'Baremación del proyecto'!$I$179</f>
        <v>16.722222222222221</v>
      </c>
      <c r="M8" s="120" t="str">
        <f>'Baremación del proyecto'!$E$6</f>
        <v>Formativo</v>
      </c>
    </row>
    <row r="9" spans="1:13" ht="15.75" x14ac:dyDescent="0.25">
      <c r="A9" s="135" t="e">
        <f>#REF!</f>
        <v>#REF!</v>
      </c>
      <c r="B9" s="115" t="e">
        <f>#REF!</f>
        <v>#REF!</v>
      </c>
      <c r="C9" s="120" t="e">
        <f>#REF!</f>
        <v>#REF!</v>
      </c>
      <c r="D9" s="120" t="s">
        <v>114</v>
      </c>
      <c r="E9" s="136" t="e">
        <f>#REF!</f>
        <v>#REF!</v>
      </c>
      <c r="F9" s="118">
        <v>202101.75</v>
      </c>
      <c r="G9" s="127">
        <v>40000</v>
      </c>
      <c r="H9" s="129">
        <v>154251.4</v>
      </c>
      <c r="I9" s="119">
        <v>0.4</v>
      </c>
      <c r="J9" s="132">
        <v>40000</v>
      </c>
      <c r="K9" s="116"/>
      <c r="L9" s="117" t="e">
        <f>#REF!</f>
        <v>#REF!</v>
      </c>
      <c r="M9" s="120" t="e">
        <f>#REF!</f>
        <v>#REF!</v>
      </c>
    </row>
    <row r="10" spans="1:13" ht="15.75" x14ac:dyDescent="0.25">
      <c r="A10" s="135" t="e">
        <f>#REF!</f>
        <v>#REF!</v>
      </c>
      <c r="B10" s="115" t="e">
        <f>#REF!</f>
        <v>#REF!</v>
      </c>
      <c r="C10" s="120" t="e">
        <f>#REF!</f>
        <v>#REF!</v>
      </c>
      <c r="D10" s="120" t="s">
        <v>114</v>
      </c>
      <c r="E10" s="136" t="e">
        <f>#REF!</f>
        <v>#REF!</v>
      </c>
      <c r="F10" s="118">
        <v>25000</v>
      </c>
      <c r="G10" s="127">
        <v>7196.07</v>
      </c>
      <c r="H10" s="129">
        <v>17536.830000000002</v>
      </c>
      <c r="I10" s="119">
        <v>0.4</v>
      </c>
      <c r="J10" s="132">
        <v>7014.73</v>
      </c>
      <c r="K10" s="116"/>
      <c r="L10" s="117" t="e">
        <f>#REF!</f>
        <v>#REF!</v>
      </c>
      <c r="M10" s="120" t="e">
        <f>#REF!</f>
        <v>#REF!</v>
      </c>
    </row>
    <row r="11" spans="1:13" ht="15.75" x14ac:dyDescent="0.25">
      <c r="A11" s="135" t="e">
        <f>#REF!</f>
        <v>#REF!</v>
      </c>
      <c r="B11" s="115" t="e">
        <f>#REF!</f>
        <v>#REF!</v>
      </c>
      <c r="C11" s="120" t="e">
        <f>#REF!</f>
        <v>#REF!</v>
      </c>
      <c r="D11" s="120" t="s">
        <v>114</v>
      </c>
      <c r="E11" s="136" t="e">
        <f>#REF!</f>
        <v>#REF!</v>
      </c>
      <c r="F11" s="118">
        <v>61500</v>
      </c>
      <c r="G11" s="127">
        <v>19606.38</v>
      </c>
      <c r="H11" s="129">
        <v>47202.36</v>
      </c>
      <c r="I11" s="119">
        <v>0.4</v>
      </c>
      <c r="J11" s="132">
        <v>18880.939999999999</v>
      </c>
      <c r="K11" s="116"/>
      <c r="L11" s="117" t="e">
        <f>#REF!</f>
        <v>#REF!</v>
      </c>
      <c r="M11" s="120" t="e">
        <f>#REF!</f>
        <v>#REF!</v>
      </c>
    </row>
    <row r="12" spans="1:13" ht="15.75" x14ac:dyDescent="0.25">
      <c r="A12" s="135" t="e">
        <f>#REF!</f>
        <v>#REF!</v>
      </c>
      <c r="B12" s="115" t="e">
        <f>#REF!</f>
        <v>#REF!</v>
      </c>
      <c r="C12" s="120" t="e">
        <f>#REF!</f>
        <v>#REF!</v>
      </c>
      <c r="D12" s="120" t="e">
        <f>#REF!</f>
        <v>#REF!</v>
      </c>
      <c r="E12" s="136" t="e">
        <f>#REF!</f>
        <v>#REF!</v>
      </c>
      <c r="F12" s="118">
        <v>68114.789999999994</v>
      </c>
      <c r="G12" s="127">
        <v>26038.080000000002</v>
      </c>
      <c r="H12" s="129">
        <v>64046.41</v>
      </c>
      <c r="I12" s="119">
        <v>0.4</v>
      </c>
      <c r="J12" s="131">
        <v>25618.080000000002</v>
      </c>
      <c r="K12" s="116"/>
      <c r="L12" s="117" t="e">
        <f>#REF!</f>
        <v>#REF!</v>
      </c>
      <c r="M12" s="120" t="e">
        <f>#REF!</f>
        <v>#REF!</v>
      </c>
    </row>
    <row r="13" spans="1:13" ht="15.75" x14ac:dyDescent="0.25">
      <c r="A13" s="135" t="e">
        <f>#REF!</f>
        <v>#REF!</v>
      </c>
      <c r="B13" s="115" t="e">
        <f>#REF!</f>
        <v>#REF!</v>
      </c>
      <c r="C13" s="120" t="e">
        <f>#REF!</f>
        <v>#REF!</v>
      </c>
      <c r="D13" s="120" t="s">
        <v>278</v>
      </c>
      <c r="E13" s="136" t="e">
        <f>#REF!</f>
        <v>#REF!</v>
      </c>
      <c r="F13" s="118">
        <v>36335.49</v>
      </c>
      <c r="G13" s="127">
        <v>29068.39</v>
      </c>
      <c r="H13" s="129">
        <v>30199.67</v>
      </c>
      <c r="I13" s="119">
        <v>0.8</v>
      </c>
      <c r="J13" s="131">
        <v>24159.74</v>
      </c>
      <c r="K13" s="116"/>
      <c r="L13" s="117" t="e">
        <f>#REF!</f>
        <v>#REF!</v>
      </c>
      <c r="M13" s="120" t="e">
        <f>#REF!</f>
        <v>#REF!</v>
      </c>
    </row>
    <row r="14" spans="1:13" ht="15.75" x14ac:dyDescent="0.25">
      <c r="A14" s="135" t="e">
        <f>#REF!</f>
        <v>#REF!</v>
      </c>
      <c r="B14" s="115" t="e">
        <f>#REF!</f>
        <v>#REF!</v>
      </c>
      <c r="C14" s="120" t="e">
        <f>#REF!</f>
        <v>#REF!</v>
      </c>
      <c r="D14" s="120" t="s">
        <v>278</v>
      </c>
      <c r="E14" s="136" t="e">
        <f>#REF!</f>
        <v>#REF!</v>
      </c>
      <c r="F14" s="118">
        <v>44146.43</v>
      </c>
      <c r="G14" s="127">
        <v>35317.15</v>
      </c>
      <c r="H14" s="129">
        <v>44146.43</v>
      </c>
      <c r="I14" s="119">
        <v>0.8</v>
      </c>
      <c r="J14" s="131">
        <v>35317.14</v>
      </c>
      <c r="K14" s="116"/>
      <c r="L14" s="117" t="e">
        <f>#REF!</f>
        <v>#REF!</v>
      </c>
      <c r="M14" s="120" t="e">
        <f>#REF!</f>
        <v>#REF!</v>
      </c>
    </row>
    <row r="15" spans="1:13" ht="15.75" x14ac:dyDescent="0.25">
      <c r="A15" s="135" t="e">
        <f>#REF!</f>
        <v>#REF!</v>
      </c>
      <c r="B15" s="115" t="e">
        <f>#REF!</f>
        <v>#REF!</v>
      </c>
      <c r="C15" s="120" t="e">
        <f>#REF!</f>
        <v>#REF!</v>
      </c>
      <c r="D15" s="120" t="s">
        <v>278</v>
      </c>
      <c r="E15" s="136" t="e">
        <f>#REF!</f>
        <v>#REF!</v>
      </c>
      <c r="F15" s="118">
        <v>95696.41</v>
      </c>
      <c r="G15" s="127">
        <v>30000</v>
      </c>
      <c r="H15" s="129">
        <v>83146.06</v>
      </c>
      <c r="I15" s="119">
        <v>0.8</v>
      </c>
      <c r="J15" s="131">
        <v>30000</v>
      </c>
      <c r="K15" s="116"/>
      <c r="L15" s="117" t="e">
        <f>#REF!</f>
        <v>#REF!</v>
      </c>
      <c r="M15" s="120" t="e">
        <f>#REF!</f>
        <v>#REF!</v>
      </c>
    </row>
    <row r="16" spans="1:13" ht="15.75" x14ac:dyDescent="0.25">
      <c r="A16" s="135" t="e">
        <f>#REF!</f>
        <v>#REF!</v>
      </c>
      <c r="B16" s="115" t="e">
        <f>#REF!</f>
        <v>#REF!</v>
      </c>
      <c r="C16" s="120" t="e">
        <f>#REF!</f>
        <v>#REF!</v>
      </c>
      <c r="D16" s="120" t="s">
        <v>278</v>
      </c>
      <c r="E16" s="136" t="e">
        <f>#REF!</f>
        <v>#REF!</v>
      </c>
      <c r="F16" s="118">
        <v>116520.82</v>
      </c>
      <c r="G16" s="127">
        <v>30000</v>
      </c>
      <c r="H16" s="133">
        <v>102453.87</v>
      </c>
      <c r="I16" s="134">
        <v>0.8</v>
      </c>
      <c r="J16" s="132">
        <v>30000</v>
      </c>
      <c r="K16" s="116"/>
      <c r="L16" s="117" t="e">
        <f>#REF!</f>
        <v>#REF!</v>
      </c>
      <c r="M16" s="120" t="e">
        <f>#REF!</f>
        <v>#REF!</v>
      </c>
    </row>
    <row r="17" spans="1:13" ht="15.75" x14ac:dyDescent="0.25">
      <c r="A17" s="135" t="e">
        <f>#REF!</f>
        <v>#REF!</v>
      </c>
      <c r="B17" s="115" t="e">
        <f>#REF!</f>
        <v>#REF!</v>
      </c>
      <c r="C17" s="120" t="e">
        <f>#REF!</f>
        <v>#REF!</v>
      </c>
      <c r="D17" s="120" t="s">
        <v>278</v>
      </c>
      <c r="E17" s="136" t="e">
        <f>#REF!</f>
        <v>#REF!</v>
      </c>
      <c r="F17" s="118">
        <v>134180.45000000001</v>
      </c>
      <c r="G17" s="127">
        <v>75000</v>
      </c>
      <c r="H17" s="129">
        <v>121982.22</v>
      </c>
      <c r="I17" s="119">
        <v>0.8</v>
      </c>
      <c r="J17" s="131">
        <v>75000</v>
      </c>
      <c r="K17" s="116"/>
      <c r="L17" s="117" t="e">
        <f>#REF!</f>
        <v>#REF!</v>
      </c>
      <c r="M17" s="120" t="e">
        <f>#REF!</f>
        <v>#REF!</v>
      </c>
    </row>
    <row r="18" spans="1:13" ht="15.75" x14ac:dyDescent="0.25">
      <c r="A18" s="135" t="e">
        <f>#REF!</f>
        <v>#REF!</v>
      </c>
      <c r="B18" s="115" t="e">
        <f>#REF!</f>
        <v>#REF!</v>
      </c>
      <c r="C18" s="120" t="e">
        <f>#REF!</f>
        <v>#REF!</v>
      </c>
      <c r="D18" s="120" t="s">
        <v>278</v>
      </c>
      <c r="E18" s="136" t="e">
        <f>#REF!</f>
        <v>#REF!</v>
      </c>
      <c r="F18" s="118">
        <v>48312.88</v>
      </c>
      <c r="G18" s="127">
        <v>38650.300000000003</v>
      </c>
      <c r="H18" s="129">
        <v>48312.88</v>
      </c>
      <c r="I18" s="119">
        <v>0.8</v>
      </c>
      <c r="J18" s="131">
        <v>38650.300000000003</v>
      </c>
      <c r="K18" s="116"/>
      <c r="L18" s="117" t="e">
        <f>#REF!</f>
        <v>#REF!</v>
      </c>
      <c r="M18" s="120" t="e">
        <f>#REF!</f>
        <v>#REF!</v>
      </c>
    </row>
    <row r="19" spans="1:13" ht="15.75" x14ac:dyDescent="0.25">
      <c r="A19" s="135" t="e">
        <f>#REF!</f>
        <v>#REF!</v>
      </c>
      <c r="B19" s="115" t="e">
        <f>#REF!</f>
        <v>#REF!</v>
      </c>
      <c r="C19" s="120" t="e">
        <f>#REF!</f>
        <v>#REF!</v>
      </c>
      <c r="D19" s="120" t="s">
        <v>278</v>
      </c>
      <c r="E19" s="136" t="e">
        <f>#REF!</f>
        <v>#REF!</v>
      </c>
      <c r="F19" s="118">
        <v>71194.720000000001</v>
      </c>
      <c r="G19" s="127">
        <v>40000</v>
      </c>
      <c r="H19" s="129">
        <v>71194.720000000001</v>
      </c>
      <c r="I19" s="119">
        <v>0.8</v>
      </c>
      <c r="J19" s="132">
        <v>40000</v>
      </c>
      <c r="K19" s="116"/>
      <c r="L19" s="117" t="e">
        <f>#REF!</f>
        <v>#REF!</v>
      </c>
      <c r="M19" s="120" t="e">
        <f>#REF!</f>
        <v>#REF!</v>
      </c>
    </row>
    <row r="20" spans="1:13" ht="15.75" x14ac:dyDescent="0.25">
      <c r="A20" s="135" t="e">
        <f>#REF!</f>
        <v>#REF!</v>
      </c>
      <c r="B20" s="115" t="e">
        <f>#REF!</f>
        <v>#REF!</v>
      </c>
      <c r="C20" s="120" t="e">
        <f>#REF!</f>
        <v>#REF!</v>
      </c>
      <c r="D20" s="120" t="s">
        <v>278</v>
      </c>
      <c r="E20" s="136" t="e">
        <f>#REF!</f>
        <v>#REF!</v>
      </c>
      <c r="F20" s="118">
        <v>50849.77</v>
      </c>
      <c r="G20" s="127">
        <v>38770.339999999997</v>
      </c>
      <c r="H20" s="129">
        <v>48462.92</v>
      </c>
      <c r="I20" s="119">
        <v>0.8</v>
      </c>
      <c r="J20" s="132">
        <v>38770.339999999997</v>
      </c>
      <c r="K20" s="116"/>
      <c r="L20" s="117" t="e">
        <f>#REF!</f>
        <v>#REF!</v>
      </c>
      <c r="M20" s="120" t="e">
        <f>#REF!</f>
        <v>#REF!</v>
      </c>
    </row>
    <row r="21" spans="1:13" ht="15.75" x14ac:dyDescent="0.25">
      <c r="A21" s="135" t="e">
        <f>#REF!</f>
        <v>#REF!</v>
      </c>
      <c r="B21" s="115" t="e">
        <f>#REF!</f>
        <v>#REF!</v>
      </c>
      <c r="C21" s="120" t="e">
        <f>#REF!</f>
        <v>#REF!</v>
      </c>
      <c r="D21" s="120" t="s">
        <v>278</v>
      </c>
      <c r="E21" s="136" t="e">
        <f>#REF!</f>
        <v>#REF!</v>
      </c>
      <c r="F21" s="118">
        <v>68929.27</v>
      </c>
      <c r="G21" s="127">
        <v>30000</v>
      </c>
      <c r="H21" s="129">
        <v>63257.73</v>
      </c>
      <c r="I21" s="119">
        <v>0.8</v>
      </c>
      <c r="J21" s="131">
        <v>30000</v>
      </c>
      <c r="K21" s="116"/>
      <c r="L21" s="117" t="e">
        <f>#REF!</f>
        <v>#REF!</v>
      </c>
      <c r="M21" s="120" t="e">
        <f>#REF!</f>
        <v>#REF!</v>
      </c>
    </row>
    <row r="22" spans="1:13" ht="15.75" x14ac:dyDescent="0.25">
      <c r="A22" s="135" t="e">
        <f>#REF!</f>
        <v>#REF!</v>
      </c>
      <c r="B22" s="115" t="e">
        <f>#REF!</f>
        <v>#REF!</v>
      </c>
      <c r="C22" s="120" t="e">
        <f>#REF!</f>
        <v>#REF!</v>
      </c>
      <c r="D22" s="120" t="s">
        <v>278</v>
      </c>
      <c r="E22" s="136" t="e">
        <f>#REF!</f>
        <v>#REF!</v>
      </c>
      <c r="F22" s="118">
        <v>13686.02</v>
      </c>
      <c r="G22" s="127">
        <v>10948.82</v>
      </c>
      <c r="H22" s="129">
        <v>13686.02</v>
      </c>
      <c r="I22" s="119">
        <v>0.8</v>
      </c>
      <c r="J22" s="131">
        <v>10948.82</v>
      </c>
      <c r="K22" s="116"/>
      <c r="L22" s="117" t="e">
        <f>#REF!</f>
        <v>#REF!</v>
      </c>
      <c r="M22" s="120" t="e">
        <f>#REF!</f>
        <v>#REF!</v>
      </c>
    </row>
    <row r="23" spans="1:13" ht="15.75" x14ac:dyDescent="0.25">
      <c r="A23" s="135" t="e">
        <f>#REF!</f>
        <v>#REF!</v>
      </c>
      <c r="B23" s="115" t="e">
        <f>#REF!</f>
        <v>#REF!</v>
      </c>
      <c r="C23" s="120" t="e">
        <f>#REF!</f>
        <v>#REF!</v>
      </c>
      <c r="D23" s="120" t="s">
        <v>278</v>
      </c>
      <c r="E23" s="136" t="e">
        <f>#REF!</f>
        <v>#REF!</v>
      </c>
      <c r="F23" s="118">
        <v>39009.449999999997</v>
      </c>
      <c r="G23" s="127">
        <v>30000</v>
      </c>
      <c r="H23" s="129">
        <v>35586.99</v>
      </c>
      <c r="I23" s="119">
        <v>0.8</v>
      </c>
      <c r="J23" s="132">
        <v>28469.59</v>
      </c>
      <c r="K23" s="116"/>
      <c r="L23" s="117" t="e">
        <f>#REF!</f>
        <v>#REF!</v>
      </c>
      <c r="M23" s="120" t="e">
        <f>#REF!</f>
        <v>#REF!</v>
      </c>
    </row>
    <row r="24" spans="1:13" ht="15.75" x14ac:dyDescent="0.25">
      <c r="A24" s="135" t="e">
        <f>#REF!</f>
        <v>#REF!</v>
      </c>
      <c r="B24" s="115" t="e">
        <f>#REF!</f>
        <v>#REF!</v>
      </c>
      <c r="C24" s="120" t="e">
        <f>#REF!</f>
        <v>#REF!</v>
      </c>
      <c r="D24" s="120" t="s">
        <v>278</v>
      </c>
      <c r="E24" s="136" t="e">
        <f>#REF!</f>
        <v>#REF!</v>
      </c>
      <c r="F24" s="118">
        <v>104053.55</v>
      </c>
      <c r="G24" s="118">
        <v>40000</v>
      </c>
      <c r="H24" s="129">
        <v>100199.71</v>
      </c>
      <c r="I24" s="119">
        <v>0.8</v>
      </c>
      <c r="J24" s="131">
        <v>40000</v>
      </c>
      <c r="K24" s="116"/>
      <c r="L24" s="117" t="e">
        <f>#REF!</f>
        <v>#REF!</v>
      </c>
      <c r="M24" s="120" t="e">
        <f>#REF!</f>
        <v>#REF!</v>
      </c>
    </row>
    <row r="25" spans="1:13" ht="15.75" x14ac:dyDescent="0.25">
      <c r="A25" s="135" t="e">
        <f>#REF!</f>
        <v>#REF!</v>
      </c>
      <c r="B25" s="115" t="e">
        <f>#REF!</f>
        <v>#REF!</v>
      </c>
      <c r="C25" s="120" t="e">
        <f>#REF!</f>
        <v>#REF!</v>
      </c>
      <c r="D25" s="120" t="s">
        <v>278</v>
      </c>
      <c r="E25" s="136" t="e">
        <f>#REF!</f>
        <v>#REF!</v>
      </c>
      <c r="F25" s="118">
        <v>299148.40000000002</v>
      </c>
      <c r="G25" s="118">
        <v>75000</v>
      </c>
      <c r="H25" s="129">
        <v>238106.58</v>
      </c>
      <c r="I25" s="119">
        <v>0.8</v>
      </c>
      <c r="J25" s="131">
        <v>75000</v>
      </c>
      <c r="K25" s="116"/>
      <c r="L25" s="117" t="e">
        <f>#REF!</f>
        <v>#REF!</v>
      </c>
      <c r="M25" s="120" t="e">
        <f>#REF!</f>
        <v>#REF!</v>
      </c>
    </row>
    <row r="26" spans="1:13" ht="15.75" x14ac:dyDescent="0.25">
      <c r="A26" s="135" t="e">
        <f>#REF!</f>
        <v>#REF!</v>
      </c>
      <c r="B26" s="115" t="e">
        <f>#REF!</f>
        <v>#REF!</v>
      </c>
      <c r="C26" s="120" t="e">
        <f>#REF!</f>
        <v>#REF!</v>
      </c>
      <c r="D26" s="120" t="s">
        <v>278</v>
      </c>
      <c r="E26" s="136" t="e">
        <f>#REF!</f>
        <v>#REF!</v>
      </c>
      <c r="F26" s="118">
        <v>48477.79</v>
      </c>
      <c r="G26" s="118">
        <v>38782.22</v>
      </c>
      <c r="H26" s="129">
        <v>48477.39</v>
      </c>
      <c r="I26" s="119">
        <v>0.8</v>
      </c>
      <c r="J26" s="131">
        <v>38781.910000000003</v>
      </c>
      <c r="K26" s="116"/>
      <c r="L26" s="117" t="e">
        <f>#REF!</f>
        <v>#REF!</v>
      </c>
      <c r="M26" s="120" t="e">
        <f>#REF!</f>
        <v>#REF!</v>
      </c>
    </row>
    <row r="27" spans="1:13" ht="15.75" x14ac:dyDescent="0.25">
      <c r="A27" s="135" t="e">
        <f>#REF!</f>
        <v>#REF!</v>
      </c>
      <c r="B27" s="115" t="e">
        <f>#REF!</f>
        <v>#REF!</v>
      </c>
      <c r="C27" s="120" t="e">
        <f>#REF!</f>
        <v>#REF!</v>
      </c>
      <c r="D27" s="120" t="s">
        <v>278</v>
      </c>
      <c r="E27" s="136" t="e">
        <f>#REF!</f>
        <v>#REF!</v>
      </c>
      <c r="F27" s="118">
        <v>18370.22</v>
      </c>
      <c r="G27" s="118">
        <v>14696.18</v>
      </c>
      <c r="H27" s="133">
        <v>18370.22</v>
      </c>
      <c r="I27" s="134">
        <v>0.8</v>
      </c>
      <c r="J27" s="132">
        <v>14696.18</v>
      </c>
      <c r="K27" s="116"/>
      <c r="L27" s="117" t="e">
        <f>#REF!</f>
        <v>#REF!</v>
      </c>
      <c r="M27" s="120" t="e">
        <f>#REF!</f>
        <v>#REF!</v>
      </c>
    </row>
    <row r="28" spans="1:13" ht="15.75" x14ac:dyDescent="0.25">
      <c r="A28" s="135" t="e">
        <f>#REF!</f>
        <v>#REF!</v>
      </c>
      <c r="B28" s="115" t="e">
        <f>#REF!</f>
        <v>#REF!</v>
      </c>
      <c r="C28" s="120" t="e">
        <f>#REF!</f>
        <v>#REF!</v>
      </c>
      <c r="D28" s="120" t="s">
        <v>278</v>
      </c>
      <c r="E28" s="136" t="e">
        <f>#REF!</f>
        <v>#REF!</v>
      </c>
      <c r="F28" s="118">
        <v>40235</v>
      </c>
      <c r="G28" s="118">
        <v>30000</v>
      </c>
      <c r="H28" s="133">
        <v>41367.949999999997</v>
      </c>
      <c r="I28" s="119">
        <v>0.8</v>
      </c>
      <c r="J28" s="132">
        <v>30000</v>
      </c>
      <c r="K28" s="116"/>
      <c r="L28" s="117" t="e">
        <f>#REF!</f>
        <v>#REF!</v>
      </c>
      <c r="M28" s="120" t="e">
        <f>#REF!</f>
        <v>#REF!</v>
      </c>
    </row>
    <row r="29" spans="1:13" ht="15.75" x14ac:dyDescent="0.25">
      <c r="A29" s="135" t="e">
        <f>#REF!</f>
        <v>#REF!</v>
      </c>
      <c r="B29" s="115" t="e">
        <f>#REF!</f>
        <v>#REF!</v>
      </c>
      <c r="C29" s="120" t="e">
        <f>#REF!</f>
        <v>#REF!</v>
      </c>
      <c r="D29" s="120" t="s">
        <v>278</v>
      </c>
      <c r="E29" s="136" t="e">
        <f>#REF!</f>
        <v>#REF!</v>
      </c>
      <c r="F29" s="118">
        <v>40268.800000000003</v>
      </c>
      <c r="G29" s="118">
        <v>30000</v>
      </c>
      <c r="H29" s="129">
        <v>38498.57</v>
      </c>
      <c r="I29" s="119">
        <v>0.8</v>
      </c>
      <c r="J29" s="131">
        <v>30000</v>
      </c>
      <c r="K29" s="116"/>
      <c r="L29" s="117" t="e">
        <f>#REF!</f>
        <v>#REF!</v>
      </c>
      <c r="M29" s="120" t="e">
        <f>#REF!</f>
        <v>#REF!</v>
      </c>
    </row>
    <row r="30" spans="1:13" ht="15.75" x14ac:dyDescent="0.25">
      <c r="A30" s="135" t="e">
        <f>#REF!</f>
        <v>#REF!</v>
      </c>
      <c r="B30" s="115" t="e">
        <f>#REF!</f>
        <v>#REF!</v>
      </c>
      <c r="C30" s="120" t="e">
        <f>#REF!</f>
        <v>#REF!</v>
      </c>
      <c r="D30" s="120" t="s">
        <v>278</v>
      </c>
      <c r="E30" s="136" t="e">
        <f>#REF!</f>
        <v>#REF!</v>
      </c>
      <c r="F30" s="118">
        <v>38624.18</v>
      </c>
      <c r="G30" s="118">
        <v>30899.34</v>
      </c>
      <c r="H30" s="129">
        <v>38404.19</v>
      </c>
      <c r="I30" s="119">
        <v>0.8</v>
      </c>
      <c r="J30" s="131">
        <v>30723.35</v>
      </c>
      <c r="K30" s="116"/>
      <c r="L30" s="117" t="e">
        <f>#REF!</f>
        <v>#REF!</v>
      </c>
      <c r="M30" s="120" t="e">
        <f>#REF!</f>
        <v>#REF!</v>
      </c>
    </row>
    <row r="31" spans="1:13" ht="15.75" x14ac:dyDescent="0.25">
      <c r="A31" s="135" t="e">
        <f>#REF!</f>
        <v>#REF!</v>
      </c>
      <c r="B31" s="115" t="e">
        <f>#REF!</f>
        <v>#REF!</v>
      </c>
      <c r="C31" s="120" t="e">
        <f>#REF!</f>
        <v>#REF!</v>
      </c>
      <c r="D31" s="120" t="s">
        <v>278</v>
      </c>
      <c r="E31" s="136" t="e">
        <f>#REF!</f>
        <v>#REF!</v>
      </c>
      <c r="F31" s="118">
        <v>55330.879999999997</v>
      </c>
      <c r="G31" s="118">
        <v>36582.400000000001</v>
      </c>
      <c r="H31" s="129">
        <v>45728</v>
      </c>
      <c r="I31" s="119">
        <v>0.8</v>
      </c>
      <c r="J31" s="131">
        <v>36582.400000000001</v>
      </c>
      <c r="K31" s="116"/>
      <c r="L31" s="117" t="e">
        <f>#REF!</f>
        <v>#REF!</v>
      </c>
      <c r="M31" s="120" t="e">
        <f>#REF!</f>
        <v>#REF!</v>
      </c>
    </row>
    <row r="32" spans="1:13" ht="15.75" x14ac:dyDescent="0.25">
      <c r="A32" s="135" t="e">
        <f>#REF!</f>
        <v>#REF!</v>
      </c>
      <c r="B32" s="115" t="e">
        <f>#REF!</f>
        <v>#REF!</v>
      </c>
      <c r="C32" s="120" t="e">
        <f>#REF!</f>
        <v>#REF!</v>
      </c>
      <c r="D32" s="120" t="s">
        <v>278</v>
      </c>
      <c r="E32" s="136" t="e">
        <f>#REF!</f>
        <v>#REF!</v>
      </c>
      <c r="F32" s="118">
        <v>39978.93</v>
      </c>
      <c r="G32" s="118">
        <v>29075.58</v>
      </c>
      <c r="H32" s="133">
        <v>36344.480000000003</v>
      </c>
      <c r="I32" s="134">
        <v>0.8</v>
      </c>
      <c r="J32" s="132">
        <v>29075.58</v>
      </c>
      <c r="K32" s="116"/>
      <c r="L32" s="117" t="e">
        <f>#REF!</f>
        <v>#REF!</v>
      </c>
      <c r="M32" s="120" t="e">
        <f>#REF!</f>
        <v>#REF!</v>
      </c>
    </row>
    <row r="33" spans="1:13" ht="15.75" x14ac:dyDescent="0.25">
      <c r="A33" s="135" t="e">
        <f>#REF!</f>
        <v>#REF!</v>
      </c>
      <c r="B33" s="115" t="e">
        <f>#REF!</f>
        <v>#REF!</v>
      </c>
      <c r="C33" s="120" t="e">
        <f>#REF!</f>
        <v>#REF!</v>
      </c>
      <c r="D33" s="120" t="s">
        <v>278</v>
      </c>
      <c r="E33" s="136" t="e">
        <f>#REF!</f>
        <v>#REF!</v>
      </c>
      <c r="F33" s="118">
        <v>106271.4</v>
      </c>
      <c r="G33" s="118">
        <v>40000</v>
      </c>
      <c r="H33" s="129">
        <v>106271.4</v>
      </c>
      <c r="I33" s="119">
        <v>0.8</v>
      </c>
      <c r="J33" s="131">
        <v>40000</v>
      </c>
      <c r="K33" s="116"/>
      <c r="L33" s="117" t="e">
        <f>#REF!</f>
        <v>#REF!</v>
      </c>
      <c r="M33" s="120" t="e">
        <f>#REF!</f>
        <v>#REF!</v>
      </c>
    </row>
    <row r="34" spans="1:13" ht="15.75" x14ac:dyDescent="0.25">
      <c r="A34" s="135" t="e">
        <f>#REF!</f>
        <v>#REF!</v>
      </c>
      <c r="B34" s="115" t="e">
        <f>#REF!</f>
        <v>#REF!</v>
      </c>
      <c r="C34" s="120" t="e">
        <f>#REF!</f>
        <v>#REF!</v>
      </c>
      <c r="D34" s="120" t="s">
        <v>278</v>
      </c>
      <c r="E34" s="136" t="e">
        <f>#REF!</f>
        <v>#REF!</v>
      </c>
      <c r="F34" s="118">
        <v>27492.5</v>
      </c>
      <c r="G34" s="118">
        <v>21993.99</v>
      </c>
      <c r="H34" s="129">
        <v>22893.85</v>
      </c>
      <c r="I34" s="119">
        <v>0.8</v>
      </c>
      <c r="J34" s="131">
        <v>18315.080000000002</v>
      </c>
      <c r="K34" s="116"/>
      <c r="L34" s="117" t="e">
        <f>#REF!</f>
        <v>#REF!</v>
      </c>
      <c r="M34" s="120" t="e">
        <f>#REF!</f>
        <v>#REF!</v>
      </c>
    </row>
    <row r="35" spans="1:13" ht="15.75" x14ac:dyDescent="0.25">
      <c r="A35" s="135" t="e">
        <f>#REF!</f>
        <v>#REF!</v>
      </c>
      <c r="B35" s="115" t="e">
        <f>#REF!</f>
        <v>#REF!</v>
      </c>
      <c r="C35" s="120" t="e">
        <f>#REF!</f>
        <v>#REF!</v>
      </c>
      <c r="D35" s="120" t="s">
        <v>278</v>
      </c>
      <c r="E35" s="136" t="e">
        <f>#REF!</f>
        <v>#REF!</v>
      </c>
      <c r="F35" s="118">
        <v>13561.86</v>
      </c>
      <c r="G35" s="118">
        <v>10000</v>
      </c>
      <c r="H35" s="129">
        <v>13461.86</v>
      </c>
      <c r="I35" s="119">
        <v>0.8</v>
      </c>
      <c r="J35" s="131">
        <v>10000</v>
      </c>
      <c r="K35" s="116"/>
      <c r="L35" s="117" t="e">
        <f>#REF!</f>
        <v>#REF!</v>
      </c>
      <c r="M35" s="120" t="e">
        <f>#REF!</f>
        <v>#REF!</v>
      </c>
    </row>
    <row r="36" spans="1:13" ht="15.75" x14ac:dyDescent="0.25">
      <c r="A36" s="135" t="e">
        <f>#REF!</f>
        <v>#REF!</v>
      </c>
      <c r="B36" s="115" t="e">
        <f>#REF!</f>
        <v>#REF!</v>
      </c>
      <c r="C36" s="120" t="e">
        <f>#REF!</f>
        <v>#REF!</v>
      </c>
      <c r="D36" s="120" t="s">
        <v>278</v>
      </c>
      <c r="E36" s="136" t="e">
        <f>#REF!</f>
        <v>#REF!</v>
      </c>
      <c r="F36" s="118">
        <v>19376.599999999999</v>
      </c>
      <c r="G36" s="118">
        <v>15501.28</v>
      </c>
      <c r="H36" s="129">
        <v>19376.599999999999</v>
      </c>
      <c r="I36" s="119">
        <v>0.8</v>
      </c>
      <c r="J36" s="131">
        <v>15501.28</v>
      </c>
      <c r="K36" s="116"/>
      <c r="L36" s="117" t="e">
        <f>#REF!</f>
        <v>#REF!</v>
      </c>
      <c r="M36" s="120" t="e">
        <f>#REF!</f>
        <v>#REF!</v>
      </c>
    </row>
    <row r="37" spans="1:13" ht="15.75" x14ac:dyDescent="0.25">
      <c r="A37" s="135" t="e">
        <f>#REF!</f>
        <v>#REF!</v>
      </c>
      <c r="B37" s="115" t="e">
        <f>#REF!</f>
        <v>#REF!</v>
      </c>
      <c r="C37" s="120" t="e">
        <f>#REF!</f>
        <v>#REF!</v>
      </c>
      <c r="D37" s="120" t="s">
        <v>278</v>
      </c>
      <c r="E37" s="136" t="e">
        <f>#REF!</f>
        <v>#REF!</v>
      </c>
      <c r="F37" s="118">
        <v>63779</v>
      </c>
      <c r="G37" s="118">
        <v>40000</v>
      </c>
      <c r="H37" s="129">
        <v>64177.67</v>
      </c>
      <c r="I37" s="119">
        <v>0.8</v>
      </c>
      <c r="J37" s="131">
        <v>40000</v>
      </c>
      <c r="K37" s="116"/>
      <c r="L37" s="117" t="e">
        <f>#REF!</f>
        <v>#REF!</v>
      </c>
      <c r="M37" s="120" t="e">
        <f>#REF!</f>
        <v>#REF!</v>
      </c>
    </row>
    <row r="38" spans="1:13" ht="15.75" x14ac:dyDescent="0.25">
      <c r="A38" s="135" t="e">
        <f>#REF!</f>
        <v>#REF!</v>
      </c>
      <c r="B38" s="115" t="e">
        <f>#REF!</f>
        <v>#REF!</v>
      </c>
      <c r="C38" s="120" t="e">
        <f>#REF!</f>
        <v>#REF!</v>
      </c>
      <c r="D38" s="120" t="s">
        <v>278</v>
      </c>
      <c r="E38" s="136" t="e">
        <f>#REF!</f>
        <v>#REF!</v>
      </c>
      <c r="F38" s="118">
        <v>62129.87</v>
      </c>
      <c r="G38" s="118">
        <v>40000</v>
      </c>
      <c r="H38" s="129">
        <v>62097.96</v>
      </c>
      <c r="I38" s="119">
        <v>0.8</v>
      </c>
      <c r="J38" s="131">
        <v>40000</v>
      </c>
      <c r="K38" s="116"/>
      <c r="L38" s="117" t="e">
        <f>#REF!</f>
        <v>#REF!</v>
      </c>
      <c r="M38" s="120" t="e">
        <f>#REF!</f>
        <v>#REF!</v>
      </c>
    </row>
    <row r="39" spans="1:13" ht="15.75" x14ac:dyDescent="0.25">
      <c r="A39" s="135" t="e">
        <f>#REF!</f>
        <v>#REF!</v>
      </c>
      <c r="B39" s="115" t="e">
        <f>#REF!</f>
        <v>#REF!</v>
      </c>
      <c r="C39" s="120" t="e">
        <f>#REF!</f>
        <v>#REF!</v>
      </c>
      <c r="D39" s="120" t="s">
        <v>278</v>
      </c>
      <c r="E39" s="136" t="e">
        <f>#REF!</f>
        <v>#REF!</v>
      </c>
      <c r="F39" s="118">
        <v>10127.700000000001</v>
      </c>
      <c r="G39" s="118">
        <v>8102.16</v>
      </c>
      <c r="H39" s="129">
        <v>10127.700000000001</v>
      </c>
      <c r="I39" s="119">
        <v>0.8</v>
      </c>
      <c r="J39" s="131">
        <v>8102.16</v>
      </c>
      <c r="K39" s="116"/>
      <c r="L39" s="117" t="e">
        <f>#REF!</f>
        <v>#REF!</v>
      </c>
      <c r="M39" s="120" t="e">
        <f>#REF!</f>
        <v>#REF!</v>
      </c>
    </row>
    <row r="40" spans="1:13" ht="15.75" x14ac:dyDescent="0.25">
      <c r="A40" s="135" t="e">
        <f>#REF!</f>
        <v>#REF!</v>
      </c>
      <c r="B40" s="115" t="e">
        <f>#REF!</f>
        <v>#REF!</v>
      </c>
      <c r="C40" s="120" t="e">
        <f>#REF!</f>
        <v>#REF!</v>
      </c>
      <c r="D40" s="120" t="s">
        <v>278</v>
      </c>
      <c r="E40" s="136" t="e">
        <f>#REF!</f>
        <v>#REF!</v>
      </c>
      <c r="F40" s="118">
        <v>17628.490000000002</v>
      </c>
      <c r="G40" s="118">
        <v>14102.79</v>
      </c>
      <c r="H40" s="129">
        <v>17628.490000000002</v>
      </c>
      <c r="I40" s="119">
        <v>0.8</v>
      </c>
      <c r="J40" s="131">
        <v>14102.79</v>
      </c>
      <c r="K40" s="116"/>
      <c r="L40" s="117" t="e">
        <f>#REF!</f>
        <v>#REF!</v>
      </c>
      <c r="M40" s="120" t="e">
        <f>#REF!</f>
        <v>#REF!</v>
      </c>
    </row>
    <row r="41" spans="1:13" ht="15.75" x14ac:dyDescent="0.25">
      <c r="A41" s="135" t="e">
        <f>#REF!</f>
        <v>#REF!</v>
      </c>
      <c r="B41" s="115" t="e">
        <f>#REF!</f>
        <v>#REF!</v>
      </c>
      <c r="C41" s="120" t="e">
        <f>#REF!</f>
        <v>#REF!</v>
      </c>
      <c r="D41" s="120" t="s">
        <v>278</v>
      </c>
      <c r="E41" s="136" t="e">
        <f>#REF!</f>
        <v>#REF!</v>
      </c>
      <c r="F41" s="118">
        <v>12000</v>
      </c>
      <c r="G41" s="118">
        <v>10000</v>
      </c>
      <c r="H41" s="129">
        <v>11330</v>
      </c>
      <c r="I41" s="119">
        <v>0.8</v>
      </c>
      <c r="J41" s="131">
        <v>9064</v>
      </c>
      <c r="K41" s="116"/>
      <c r="L41" s="117" t="e">
        <f>#REF!</f>
        <v>#REF!</v>
      </c>
      <c r="M41" s="120" t="e">
        <f>#REF!</f>
        <v>#REF!</v>
      </c>
    </row>
    <row r="42" spans="1:13" ht="15.75" x14ac:dyDescent="0.25">
      <c r="A42" s="135" t="e">
        <f>#REF!</f>
        <v>#REF!</v>
      </c>
      <c r="B42" s="115" t="e">
        <f>#REF!</f>
        <v>#REF!</v>
      </c>
      <c r="C42" s="120" t="e">
        <f>#REF!</f>
        <v>#REF!</v>
      </c>
      <c r="D42" s="120" t="s">
        <v>278</v>
      </c>
      <c r="E42" s="136" t="e">
        <f>#REF!</f>
        <v>#REF!</v>
      </c>
      <c r="F42" s="118">
        <v>18755</v>
      </c>
      <c r="G42" s="118">
        <v>15004</v>
      </c>
      <c r="H42" s="129">
        <v>18755</v>
      </c>
      <c r="I42" s="119">
        <v>0.8</v>
      </c>
      <c r="J42" s="131">
        <v>15004</v>
      </c>
      <c r="K42" s="116"/>
      <c r="L42" s="117" t="e">
        <f>#REF!</f>
        <v>#REF!</v>
      </c>
      <c r="M42" s="120" t="e">
        <f>#REF!</f>
        <v>#REF!</v>
      </c>
    </row>
    <row r="43" spans="1:13" ht="15.75" x14ac:dyDescent="0.25">
      <c r="A43" s="135" t="e">
        <f>#REF!</f>
        <v>#REF!</v>
      </c>
      <c r="B43" s="115" t="e">
        <f>#REF!</f>
        <v>#REF!</v>
      </c>
      <c r="C43" s="120" t="e">
        <f>#REF!</f>
        <v>#REF!</v>
      </c>
      <c r="D43" s="120" t="s">
        <v>278</v>
      </c>
      <c r="E43" s="136" t="e">
        <f>#REF!</f>
        <v>#REF!</v>
      </c>
      <c r="F43" s="118">
        <v>39652.06</v>
      </c>
      <c r="G43" s="118">
        <v>30000</v>
      </c>
      <c r="H43" s="129">
        <v>39652.06</v>
      </c>
      <c r="I43" s="119">
        <v>0.8</v>
      </c>
      <c r="J43" s="131">
        <v>30000</v>
      </c>
      <c r="K43" s="116"/>
      <c r="L43" s="117" t="e">
        <f>#REF!</f>
        <v>#REF!</v>
      </c>
      <c r="M43" s="120" t="e">
        <f>#REF!</f>
        <v>#REF!</v>
      </c>
    </row>
    <row r="44" spans="1:13" ht="15.75" x14ac:dyDescent="0.25">
      <c r="A44" s="135" t="e">
        <f>#REF!</f>
        <v>#REF!</v>
      </c>
      <c r="B44" s="115" t="e">
        <f>#REF!</f>
        <v>#REF!</v>
      </c>
      <c r="C44" s="120" t="e">
        <f>#REF!</f>
        <v>#REF!</v>
      </c>
      <c r="D44" s="120" t="s">
        <v>278</v>
      </c>
      <c r="E44" s="136" t="e">
        <f>#REF!</f>
        <v>#REF!</v>
      </c>
      <c r="F44" s="118">
        <v>264236.08</v>
      </c>
      <c r="G44" s="118">
        <v>30000</v>
      </c>
      <c r="H44" s="129">
        <v>35867.769999999997</v>
      </c>
      <c r="I44" s="119">
        <v>0.8</v>
      </c>
      <c r="J44" s="132">
        <v>28694.22</v>
      </c>
      <c r="K44" s="116"/>
      <c r="L44" s="117" t="e">
        <f>#REF!</f>
        <v>#REF!</v>
      </c>
      <c r="M44" s="120" t="e">
        <f>#REF!</f>
        <v>#REF!</v>
      </c>
    </row>
    <row r="45" spans="1:13" ht="15.75" x14ac:dyDescent="0.25">
      <c r="A45" s="135" t="e">
        <f>#REF!</f>
        <v>#REF!</v>
      </c>
      <c r="B45" s="115" t="e">
        <f>#REF!</f>
        <v>#REF!</v>
      </c>
      <c r="C45" s="120" t="e">
        <f>#REF!</f>
        <v>#REF!</v>
      </c>
      <c r="D45" s="120" t="s">
        <v>278</v>
      </c>
      <c r="E45" s="136" t="e">
        <f>#REF!</f>
        <v>#REF!</v>
      </c>
      <c r="F45" s="118">
        <v>35017.4</v>
      </c>
      <c r="G45" s="118">
        <v>27965.52</v>
      </c>
      <c r="H45" s="129">
        <v>35017.4</v>
      </c>
      <c r="I45" s="119">
        <v>0.8</v>
      </c>
      <c r="J45" s="131">
        <v>27965.52</v>
      </c>
      <c r="K45" s="116"/>
      <c r="L45" s="117" t="e">
        <f>#REF!</f>
        <v>#REF!</v>
      </c>
      <c r="M45" s="120" t="e">
        <f>#REF!</f>
        <v>#REF!</v>
      </c>
    </row>
    <row r="46" spans="1:13" ht="15.75" x14ac:dyDescent="0.25">
      <c r="A46" s="135" t="e">
        <f>#REF!</f>
        <v>#REF!</v>
      </c>
      <c r="B46" s="115" t="e">
        <f>#REF!</f>
        <v>#REF!</v>
      </c>
      <c r="C46" s="120" t="e">
        <f>#REF!</f>
        <v>#REF!</v>
      </c>
      <c r="D46" s="120" t="s">
        <v>278</v>
      </c>
      <c r="E46" s="136" t="e">
        <f>#REF!</f>
        <v>#REF!</v>
      </c>
      <c r="F46" s="118">
        <v>33772.36</v>
      </c>
      <c r="G46" s="118">
        <v>27017.98</v>
      </c>
      <c r="H46" s="129">
        <v>33772.47</v>
      </c>
      <c r="I46" s="119">
        <v>0.8</v>
      </c>
      <c r="J46" s="131">
        <v>27017.98</v>
      </c>
      <c r="K46" s="116"/>
      <c r="L46" s="117" t="e">
        <f>#REF!</f>
        <v>#REF!</v>
      </c>
      <c r="M46" s="120" t="e">
        <f>#REF!</f>
        <v>#REF!</v>
      </c>
    </row>
    <row r="47" spans="1:13" ht="15.75" x14ac:dyDescent="0.25">
      <c r="A47" s="135" t="e">
        <f>#REF!</f>
        <v>#REF!</v>
      </c>
      <c r="B47" s="115" t="e">
        <f>#REF!</f>
        <v>#REF!</v>
      </c>
      <c r="C47" s="120" t="e">
        <f>#REF!</f>
        <v>#REF!</v>
      </c>
      <c r="D47" s="120" t="s">
        <v>278</v>
      </c>
      <c r="E47" s="136" t="e">
        <f>#REF!</f>
        <v>#REF!</v>
      </c>
      <c r="F47" s="118">
        <v>179857.53</v>
      </c>
      <c r="G47" s="118">
        <v>75000</v>
      </c>
      <c r="H47" s="129">
        <v>81927.97</v>
      </c>
      <c r="I47" s="119">
        <v>0.8</v>
      </c>
      <c r="J47" s="132">
        <v>65542.38</v>
      </c>
      <c r="K47" s="116"/>
      <c r="L47" s="117" t="e">
        <f>#REF!</f>
        <v>#REF!</v>
      </c>
      <c r="M47" s="120" t="e">
        <f>#REF!</f>
        <v>#REF!</v>
      </c>
    </row>
    <row r="48" spans="1:13" ht="15.75" x14ac:dyDescent="0.25">
      <c r="A48" s="135" t="e">
        <f>#REF!</f>
        <v>#REF!</v>
      </c>
      <c r="B48" s="115" t="e">
        <f>#REF!</f>
        <v>#REF!</v>
      </c>
      <c r="C48" s="120" t="e">
        <f>#REF!</f>
        <v>#REF!</v>
      </c>
      <c r="D48" s="120" t="s">
        <v>278</v>
      </c>
      <c r="E48" s="136" t="e">
        <f>#REF!</f>
        <v>#REF!</v>
      </c>
      <c r="F48" s="118">
        <v>17036.8</v>
      </c>
      <c r="G48" s="118">
        <v>13629.44</v>
      </c>
      <c r="H48" s="129">
        <v>17036.8</v>
      </c>
      <c r="I48" s="119">
        <v>0.8</v>
      </c>
      <c r="J48" s="131">
        <v>13629.44</v>
      </c>
      <c r="K48" s="116"/>
      <c r="L48" s="117" t="e">
        <f>#REF!</f>
        <v>#REF!</v>
      </c>
      <c r="M48" s="120" t="e">
        <f>#REF!</f>
        <v>#REF!</v>
      </c>
    </row>
    <row r="49" spans="1:13" ht="15.75" x14ac:dyDescent="0.25">
      <c r="A49" s="135" t="e">
        <f>#REF!</f>
        <v>#REF!</v>
      </c>
      <c r="B49" s="115" t="e">
        <f>#REF!</f>
        <v>#REF!</v>
      </c>
      <c r="C49" s="120" t="e">
        <f>#REF!</f>
        <v>#REF!</v>
      </c>
      <c r="D49" s="120" t="s">
        <v>278</v>
      </c>
      <c r="E49" s="136" t="e">
        <f>#REF!</f>
        <v>#REF!</v>
      </c>
      <c r="F49" s="129">
        <v>118944.95</v>
      </c>
      <c r="G49" s="118">
        <v>30000</v>
      </c>
      <c r="H49" s="129">
        <v>118944.95</v>
      </c>
      <c r="I49" s="119">
        <v>0.8</v>
      </c>
      <c r="J49" s="132">
        <v>30000</v>
      </c>
      <c r="K49" s="116"/>
      <c r="L49" s="117" t="e">
        <f>#REF!</f>
        <v>#REF!</v>
      </c>
      <c r="M49" s="120" t="e">
        <f>#REF!</f>
        <v>#REF!</v>
      </c>
    </row>
    <row r="50" spans="1:13" ht="15.75" x14ac:dyDescent="0.25">
      <c r="A50" s="135" t="e">
        <f>#REF!</f>
        <v>#REF!</v>
      </c>
      <c r="B50" s="115" t="e">
        <f>#REF!</f>
        <v>#REF!</v>
      </c>
      <c r="C50" s="120" t="e">
        <f>#REF!</f>
        <v>#REF!</v>
      </c>
      <c r="D50" s="120" t="s">
        <v>278</v>
      </c>
      <c r="E50" s="136">
        <v>0</v>
      </c>
      <c r="F50" s="118">
        <v>0</v>
      </c>
      <c r="G50" s="118"/>
      <c r="H50" s="129"/>
      <c r="I50" s="119"/>
      <c r="J50" s="131" t="s">
        <v>282</v>
      </c>
      <c r="K50" s="116"/>
      <c r="L50" s="117" t="e">
        <f>#REF!</f>
        <v>#REF!</v>
      </c>
      <c r="M50" s="120" t="e">
        <f>#REF!</f>
        <v>#REF!</v>
      </c>
    </row>
    <row r="51" spans="1:13" ht="15.75" x14ac:dyDescent="0.25">
      <c r="A51" s="135" t="e">
        <f>#REF!</f>
        <v>#REF!</v>
      </c>
      <c r="B51" s="115" t="e">
        <f>#REF!</f>
        <v>#REF!</v>
      </c>
      <c r="C51" s="120" t="e">
        <f>#REF!</f>
        <v>#REF!</v>
      </c>
      <c r="D51" s="120" t="s">
        <v>278</v>
      </c>
      <c r="E51" s="136" t="e">
        <f>#REF!</f>
        <v>#REF!</v>
      </c>
      <c r="F51" s="118">
        <v>49529.23</v>
      </c>
      <c r="G51" s="118">
        <v>30000</v>
      </c>
      <c r="H51" s="129"/>
      <c r="I51" s="119"/>
      <c r="J51" s="131" t="s">
        <v>285</v>
      </c>
      <c r="K51" s="116"/>
      <c r="L51" s="117" t="e">
        <f>#REF!</f>
        <v>#REF!</v>
      </c>
      <c r="M51" s="120" t="e">
        <f>#REF!</f>
        <v>#REF!</v>
      </c>
    </row>
    <row r="52" spans="1:13" ht="15.75" x14ac:dyDescent="0.25">
      <c r="A52" s="135" t="e">
        <f>#REF!</f>
        <v>#REF!</v>
      </c>
      <c r="B52" s="115" t="e">
        <f>#REF!</f>
        <v>#REF!</v>
      </c>
      <c r="C52" s="120" t="e">
        <f>#REF!</f>
        <v>#REF!</v>
      </c>
      <c r="D52" s="120" t="e">
        <f>#REF!</f>
        <v>#REF!</v>
      </c>
      <c r="E52" s="136" t="e">
        <f>#REF!</f>
        <v>#REF!</v>
      </c>
      <c r="F52" s="118">
        <v>112626.8</v>
      </c>
      <c r="G52" s="118">
        <v>37232</v>
      </c>
      <c r="H52" s="133"/>
      <c r="I52" s="134">
        <v>0.4</v>
      </c>
      <c r="J52" s="132" t="s">
        <v>285</v>
      </c>
      <c r="K52" s="116"/>
      <c r="L52" s="117" t="e">
        <f>#REF!</f>
        <v>#REF!</v>
      </c>
      <c r="M52" s="120" t="e">
        <f>#REF!</f>
        <v>#REF!</v>
      </c>
    </row>
    <row r="53" spans="1:13" ht="15.75" x14ac:dyDescent="0.25">
      <c r="A53" s="135" t="e">
        <f>#REF!</f>
        <v>#REF!</v>
      </c>
      <c r="B53" s="115" t="e">
        <f>#REF!</f>
        <v>#REF!</v>
      </c>
      <c r="C53" s="120" t="e">
        <f>#REF!</f>
        <v>#REF!</v>
      </c>
      <c r="D53" s="120" t="s">
        <v>278</v>
      </c>
      <c r="E53" s="136">
        <v>0</v>
      </c>
      <c r="F53" s="118">
        <v>43276.62</v>
      </c>
      <c r="G53" s="118">
        <v>25000</v>
      </c>
      <c r="H53" s="129"/>
      <c r="I53" s="119"/>
      <c r="J53" s="131" t="s">
        <v>284</v>
      </c>
      <c r="K53" s="116"/>
      <c r="L53" s="117" t="e">
        <f>#REF!</f>
        <v>#REF!</v>
      </c>
      <c r="M53" s="120" t="e">
        <f>#REF!</f>
        <v>#REF!</v>
      </c>
    </row>
    <row r="54" spans="1:13" ht="15.75" x14ac:dyDescent="0.25">
      <c r="A54" s="135" t="e">
        <f>#REF!</f>
        <v>#REF!</v>
      </c>
      <c r="B54" s="115" t="e">
        <f>#REF!</f>
        <v>#REF!</v>
      </c>
      <c r="C54" s="120" t="e">
        <f>#REF!</f>
        <v>#REF!</v>
      </c>
      <c r="D54" s="120" t="s">
        <v>278</v>
      </c>
      <c r="E54" s="136">
        <v>0</v>
      </c>
      <c r="F54" s="118">
        <v>35084.85</v>
      </c>
      <c r="G54" s="118">
        <v>25516.29</v>
      </c>
      <c r="H54" s="129"/>
      <c r="I54" s="119"/>
      <c r="J54" s="131" t="s">
        <v>281</v>
      </c>
      <c r="K54" s="116"/>
      <c r="L54" s="117" t="e">
        <f>#REF!</f>
        <v>#REF!</v>
      </c>
      <c r="M54" s="120" t="e">
        <f>#REF!</f>
        <v>#REF!</v>
      </c>
    </row>
    <row r="55" spans="1:13" ht="15.75" x14ac:dyDescent="0.25">
      <c r="A55" s="135" t="e">
        <f>#REF!</f>
        <v>#REF!</v>
      </c>
      <c r="B55" s="115" t="e">
        <f>#REF!</f>
        <v>#REF!</v>
      </c>
      <c r="C55" s="120" t="e">
        <f>#REF!</f>
        <v>#REF!</v>
      </c>
      <c r="D55" s="120" t="s">
        <v>278</v>
      </c>
      <c r="E55" s="117">
        <v>0</v>
      </c>
      <c r="F55" s="118">
        <v>17887.650000000001</v>
      </c>
      <c r="G55" s="118">
        <v>14310.12</v>
      </c>
      <c r="H55" s="129"/>
      <c r="I55" s="119"/>
      <c r="J55" s="132" t="s">
        <v>281</v>
      </c>
      <c r="K55" s="116"/>
      <c r="L55" s="117" t="e">
        <f>#REF!</f>
        <v>#REF!</v>
      </c>
      <c r="M55" s="120" t="e">
        <f>#REF!</f>
        <v>#REF!</v>
      </c>
    </row>
    <row r="56" spans="1:13" ht="31.5" x14ac:dyDescent="0.25">
      <c r="A56" s="135" t="e">
        <f>#REF!</f>
        <v>#REF!</v>
      </c>
      <c r="B56" s="115" t="e">
        <f>#REF!</f>
        <v>#REF!</v>
      </c>
      <c r="C56" s="120" t="e">
        <f>#REF!</f>
        <v>#REF!</v>
      </c>
      <c r="D56" s="120" t="s">
        <v>283</v>
      </c>
      <c r="E56" s="117">
        <v>0</v>
      </c>
      <c r="F56" s="118">
        <v>112521</v>
      </c>
      <c r="G56" s="118">
        <v>0</v>
      </c>
      <c r="H56" s="129"/>
      <c r="I56" s="119"/>
      <c r="J56" s="131" t="s">
        <v>281</v>
      </c>
      <c r="K56" s="116"/>
      <c r="L56" s="117" t="e">
        <f>#REF!</f>
        <v>#REF!</v>
      </c>
      <c r="M56" s="120" t="e">
        <f>#REF!</f>
        <v>#REF!</v>
      </c>
    </row>
    <row r="57" spans="1:13" ht="31.5" x14ac:dyDescent="0.25">
      <c r="A57" s="135" t="e">
        <f>#REF!</f>
        <v>#REF!</v>
      </c>
      <c r="B57" s="115" t="e">
        <f>#REF!</f>
        <v>#REF!</v>
      </c>
      <c r="C57" s="120" t="e">
        <f>#REF!</f>
        <v>#REF!</v>
      </c>
      <c r="D57" s="120" t="s">
        <v>283</v>
      </c>
      <c r="E57" s="117">
        <v>0</v>
      </c>
      <c r="F57" s="118">
        <v>326679.03999999998</v>
      </c>
      <c r="G57" s="118">
        <v>0</v>
      </c>
      <c r="H57" s="129"/>
      <c r="I57" s="119"/>
      <c r="J57" s="131" t="s">
        <v>281</v>
      </c>
      <c r="K57" s="116"/>
      <c r="L57" s="117" t="e">
        <f>#REF!</f>
        <v>#REF!</v>
      </c>
      <c r="M57" s="120" t="e">
        <f>#REF!</f>
        <v>#REF!</v>
      </c>
    </row>
    <row r="60" spans="1:13" x14ac:dyDescent="0.25">
      <c r="F60" s="122">
        <f>SUM(F2:F59)</f>
        <v>5331780.3400000026</v>
      </c>
      <c r="G60" s="122">
        <f>SUM(G2:G59)</f>
        <v>1627699.51</v>
      </c>
    </row>
  </sheetData>
  <sortState xmlns:xlrd2="http://schemas.microsoft.com/office/spreadsheetml/2017/richdata2" ref="A2:M57">
    <sortCondition descending="1" ref="D2:D57"/>
    <sortCondition descending="1" ref="E2:E57"/>
    <sortCondition ref="J2:J57"/>
  </sortState>
  <pageMargins left="0.7" right="0.7" top="0.75" bottom="0.75" header="0.3" footer="0.3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Y33"/>
  <sheetViews>
    <sheetView view="pageLayout" zoomScale="80" zoomScaleNormal="100" zoomScalePageLayoutView="80" workbookViewId="0">
      <selection activeCell="C139" sqref="C139"/>
    </sheetView>
  </sheetViews>
  <sheetFormatPr baseColWidth="10" defaultRowHeight="15" x14ac:dyDescent="0.25"/>
  <cols>
    <col min="1" max="1" width="16.42578125" bestFit="1" customWidth="1"/>
    <col min="2" max="2" width="13.7109375" customWidth="1"/>
    <col min="3" max="23" width="11.42578125" customWidth="1"/>
  </cols>
  <sheetData>
    <row r="1" spans="1:24" ht="16.7" customHeight="1" thickBot="1" x14ac:dyDescent="0.3">
      <c r="A1" s="379" t="s">
        <v>58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1"/>
    </row>
    <row r="2" spans="1:24" ht="48.75" thickBot="1" x14ac:dyDescent="0.3">
      <c r="A2" s="5" t="s">
        <v>10</v>
      </c>
      <c r="B2" s="6" t="s">
        <v>11</v>
      </c>
      <c r="C2" s="7" t="s">
        <v>59</v>
      </c>
      <c r="D2" s="8" t="s">
        <v>60</v>
      </c>
      <c r="E2" s="9" t="s">
        <v>61</v>
      </c>
      <c r="F2" s="8" t="s">
        <v>62</v>
      </c>
      <c r="G2" s="9" t="s">
        <v>63</v>
      </c>
      <c r="H2" s="8" t="s">
        <v>64</v>
      </c>
      <c r="I2" s="9" t="s">
        <v>65</v>
      </c>
      <c r="J2" s="8" t="s">
        <v>66</v>
      </c>
      <c r="K2" s="6" t="s">
        <v>123</v>
      </c>
      <c r="L2" s="7" t="s">
        <v>67</v>
      </c>
      <c r="M2" s="8" t="s">
        <v>60</v>
      </c>
      <c r="N2" s="9" t="s">
        <v>124</v>
      </c>
      <c r="O2" s="8" t="s">
        <v>62</v>
      </c>
      <c r="P2" s="9" t="s">
        <v>68</v>
      </c>
      <c r="Q2" s="8" t="s">
        <v>64</v>
      </c>
      <c r="R2" s="6" t="s">
        <v>12</v>
      </c>
      <c r="S2" s="7" t="s">
        <v>69</v>
      </c>
      <c r="T2" s="8" t="s">
        <v>60</v>
      </c>
      <c r="U2" s="9" t="s">
        <v>70</v>
      </c>
      <c r="V2" s="8" t="s">
        <v>62</v>
      </c>
      <c r="W2" s="6" t="s">
        <v>13</v>
      </c>
      <c r="X2" s="8" t="s">
        <v>14</v>
      </c>
    </row>
    <row r="3" spans="1:24" ht="15.75" thickBot="1" x14ac:dyDescent="0.3">
      <c r="A3" s="23" t="s">
        <v>24</v>
      </c>
      <c r="B3" s="21">
        <v>2632</v>
      </c>
      <c r="C3" s="75">
        <v>34.01</v>
      </c>
      <c r="D3" s="75">
        <v>0.5</v>
      </c>
      <c r="E3" s="44">
        <v>0.88525835866261393</v>
      </c>
      <c r="F3" s="65">
        <v>0.5</v>
      </c>
      <c r="G3" s="12">
        <v>0.27239999999999998</v>
      </c>
      <c r="H3" s="75">
        <v>1.5</v>
      </c>
      <c r="I3" s="12">
        <v>0.10489999999999999</v>
      </c>
      <c r="J3" s="75">
        <v>1</v>
      </c>
      <c r="K3" s="55">
        <f t="shared" ref="K3:K29" si="0">D3+F3+H3+J3</f>
        <v>3.5</v>
      </c>
      <c r="L3" s="24" t="s">
        <v>184</v>
      </c>
      <c r="M3" s="67">
        <v>1</v>
      </c>
      <c r="N3" s="44">
        <v>13.77</v>
      </c>
      <c r="O3" s="66">
        <v>1</v>
      </c>
      <c r="P3" s="12">
        <v>0.30680000000000002</v>
      </c>
      <c r="Q3" s="67">
        <v>3</v>
      </c>
      <c r="R3" s="55">
        <f t="shared" ref="R3:R29" si="1">M3+O3+Q3</f>
        <v>5</v>
      </c>
      <c r="S3" s="76">
        <v>27.22</v>
      </c>
      <c r="T3" s="67">
        <v>6</v>
      </c>
      <c r="U3" s="44">
        <v>15.65</v>
      </c>
      <c r="V3" s="67">
        <v>4</v>
      </c>
      <c r="W3" s="49">
        <f t="shared" ref="W3:W29" si="2">T3+V3</f>
        <v>10</v>
      </c>
      <c r="X3" s="14">
        <f t="shared" ref="X3:X29" si="3">+W3+R3+K3</f>
        <v>18.5</v>
      </c>
    </row>
    <row r="4" spans="1:24" ht="15.75" thickBot="1" x14ac:dyDescent="0.3">
      <c r="A4" s="10" t="s">
        <v>19</v>
      </c>
      <c r="B4" s="1">
        <v>2335</v>
      </c>
      <c r="C4" s="65">
        <v>66.400000000000006</v>
      </c>
      <c r="D4" s="65">
        <v>0.25</v>
      </c>
      <c r="E4" s="45">
        <v>0.97002141327623126</v>
      </c>
      <c r="F4" s="65">
        <v>1</v>
      </c>
      <c r="G4" s="15">
        <v>0.29420000000000002</v>
      </c>
      <c r="H4" s="65">
        <v>1.5</v>
      </c>
      <c r="I4" s="15">
        <v>0.1148</v>
      </c>
      <c r="J4" s="65">
        <v>2</v>
      </c>
      <c r="K4" s="55">
        <f t="shared" si="0"/>
        <v>4.75</v>
      </c>
      <c r="L4" s="13"/>
      <c r="M4" s="45">
        <v>0.75</v>
      </c>
      <c r="N4" s="45">
        <v>13.29</v>
      </c>
      <c r="O4" s="66">
        <v>1</v>
      </c>
      <c r="P4" s="15">
        <v>0.46179999999999999</v>
      </c>
      <c r="Q4" s="67">
        <v>3</v>
      </c>
      <c r="R4" s="55">
        <f t="shared" si="1"/>
        <v>4.75</v>
      </c>
      <c r="S4" s="68">
        <v>20.100000000000001</v>
      </c>
      <c r="T4" s="67">
        <v>5</v>
      </c>
      <c r="U4" s="45">
        <v>32.56</v>
      </c>
      <c r="V4" s="67">
        <v>3</v>
      </c>
      <c r="W4" s="49">
        <f t="shared" si="2"/>
        <v>8</v>
      </c>
      <c r="X4" s="16">
        <f t="shared" si="3"/>
        <v>17.5</v>
      </c>
    </row>
    <row r="5" spans="1:24" ht="15.75" thickBot="1" x14ac:dyDescent="0.3">
      <c r="A5" s="23" t="s">
        <v>41</v>
      </c>
      <c r="B5" s="1">
        <v>3840</v>
      </c>
      <c r="C5" s="75">
        <v>115.66</v>
      </c>
      <c r="D5" s="75">
        <v>0.25</v>
      </c>
      <c r="E5" s="45">
        <v>0.91927083333333337</v>
      </c>
      <c r="F5" s="75">
        <v>0.75</v>
      </c>
      <c r="G5" s="15">
        <v>0.23050000000000001</v>
      </c>
      <c r="H5" s="75">
        <v>1</v>
      </c>
      <c r="I5" s="15">
        <v>0.1409</v>
      </c>
      <c r="J5" s="75">
        <v>2</v>
      </c>
      <c r="K5" s="55">
        <f t="shared" si="0"/>
        <v>4</v>
      </c>
      <c r="L5" s="24"/>
      <c r="M5" s="67">
        <v>0.75</v>
      </c>
      <c r="N5" s="45">
        <v>32.450000000000003</v>
      </c>
      <c r="O5" s="66">
        <v>1</v>
      </c>
      <c r="P5" s="15">
        <v>0</v>
      </c>
      <c r="Q5" s="67">
        <v>2</v>
      </c>
      <c r="R5" s="55">
        <f t="shared" si="1"/>
        <v>3.75</v>
      </c>
      <c r="S5" s="76">
        <v>15.12</v>
      </c>
      <c r="T5" s="67">
        <v>4</v>
      </c>
      <c r="U5" s="45">
        <v>40.44</v>
      </c>
      <c r="V5" s="67">
        <v>3</v>
      </c>
      <c r="W5" s="49">
        <f t="shared" si="2"/>
        <v>7</v>
      </c>
      <c r="X5" s="16">
        <f t="shared" si="3"/>
        <v>14.75</v>
      </c>
    </row>
    <row r="6" spans="1:24" ht="15.75" thickBot="1" x14ac:dyDescent="0.3">
      <c r="A6" s="23" t="s">
        <v>26</v>
      </c>
      <c r="B6" s="3">
        <v>202</v>
      </c>
      <c r="C6" s="75">
        <v>67.33</v>
      </c>
      <c r="D6" s="75">
        <v>0.25</v>
      </c>
      <c r="E6" s="45">
        <v>0.98514851485148514</v>
      </c>
      <c r="F6" s="75">
        <v>1</v>
      </c>
      <c r="G6" s="15">
        <v>0.33169999999999999</v>
      </c>
      <c r="H6" s="75">
        <v>1.5</v>
      </c>
      <c r="I6" s="15">
        <v>3.4700000000000002E-2</v>
      </c>
      <c r="J6" s="75">
        <v>1</v>
      </c>
      <c r="K6" s="55">
        <f t="shared" si="0"/>
        <v>3.75</v>
      </c>
      <c r="L6" s="24"/>
      <c r="M6" s="67">
        <v>0.75</v>
      </c>
      <c r="N6" s="45">
        <v>15.34</v>
      </c>
      <c r="O6" s="66">
        <v>1</v>
      </c>
      <c r="P6" s="15">
        <v>0</v>
      </c>
      <c r="Q6" s="67">
        <v>2</v>
      </c>
      <c r="R6" s="55">
        <f t="shared" si="1"/>
        <v>3.75</v>
      </c>
      <c r="S6" s="76">
        <v>17.649999999999999</v>
      </c>
      <c r="T6" s="67">
        <v>4</v>
      </c>
      <c r="U6" s="45">
        <v>14.43</v>
      </c>
      <c r="V6" s="67">
        <v>4</v>
      </c>
      <c r="W6" s="49">
        <f t="shared" si="2"/>
        <v>8</v>
      </c>
      <c r="X6" s="16">
        <f t="shared" si="3"/>
        <v>15.5</v>
      </c>
    </row>
    <row r="7" spans="1:24" ht="15.75" thickBot="1" x14ac:dyDescent="0.3">
      <c r="A7" s="23" t="s">
        <v>32</v>
      </c>
      <c r="B7" s="1">
        <v>2330</v>
      </c>
      <c r="C7" s="75">
        <v>64.540000000000006</v>
      </c>
      <c r="D7" s="75">
        <v>0.5</v>
      </c>
      <c r="E7" s="45">
        <v>1.03862660944206</v>
      </c>
      <c r="F7" s="75">
        <v>1</v>
      </c>
      <c r="G7" s="15">
        <v>0.29699999999999999</v>
      </c>
      <c r="H7" s="75">
        <v>1.5</v>
      </c>
      <c r="I7" s="15">
        <v>9.6100000000000005E-2</v>
      </c>
      <c r="J7" s="75">
        <v>1</v>
      </c>
      <c r="K7" s="55">
        <f t="shared" si="0"/>
        <v>4</v>
      </c>
      <c r="L7" s="13"/>
      <c r="M7" s="67">
        <v>0.75</v>
      </c>
      <c r="N7" s="45">
        <v>18.64</v>
      </c>
      <c r="O7" s="66">
        <v>1</v>
      </c>
      <c r="P7" s="15">
        <v>4.99E-2</v>
      </c>
      <c r="Q7" s="67">
        <v>2</v>
      </c>
      <c r="R7" s="55">
        <f t="shared" si="1"/>
        <v>3.75</v>
      </c>
      <c r="S7" s="68">
        <v>18.649999999999999</v>
      </c>
      <c r="T7" s="67">
        <v>4</v>
      </c>
      <c r="U7" s="45">
        <v>39.97</v>
      </c>
      <c r="V7" s="67">
        <v>3</v>
      </c>
      <c r="W7" s="49">
        <f t="shared" si="2"/>
        <v>7</v>
      </c>
      <c r="X7" s="16">
        <f t="shared" si="3"/>
        <v>14.75</v>
      </c>
    </row>
    <row r="8" spans="1:24" ht="15.75" thickBot="1" x14ac:dyDescent="0.3">
      <c r="A8" s="25" t="s">
        <v>33</v>
      </c>
      <c r="B8" s="1">
        <v>1483</v>
      </c>
      <c r="C8" s="77">
        <v>41.54</v>
      </c>
      <c r="D8" s="77">
        <v>0.5</v>
      </c>
      <c r="E8" s="46">
        <v>1.0134861766689143</v>
      </c>
      <c r="F8" s="75">
        <v>1</v>
      </c>
      <c r="G8" s="18">
        <v>0.27379999999999999</v>
      </c>
      <c r="H8" s="77">
        <v>1.5</v>
      </c>
      <c r="I8" s="18">
        <v>0.13350000000000001</v>
      </c>
      <c r="J8" s="77">
        <v>2</v>
      </c>
      <c r="K8" s="55">
        <f t="shared" si="0"/>
        <v>5</v>
      </c>
      <c r="L8" s="19"/>
      <c r="M8" s="70">
        <v>0.75</v>
      </c>
      <c r="N8" s="46">
        <v>8.6199999999999992</v>
      </c>
      <c r="O8" s="66">
        <v>0.75</v>
      </c>
      <c r="P8" s="18">
        <v>0.45150000000000001</v>
      </c>
      <c r="Q8" s="70">
        <v>3</v>
      </c>
      <c r="R8" s="55">
        <f t="shared" si="1"/>
        <v>4.5</v>
      </c>
      <c r="S8" s="71">
        <v>15.93</v>
      </c>
      <c r="T8" s="70">
        <v>4</v>
      </c>
      <c r="U8" s="46">
        <v>21.2</v>
      </c>
      <c r="V8" s="67">
        <v>4</v>
      </c>
      <c r="W8" s="49">
        <f t="shared" si="2"/>
        <v>8</v>
      </c>
      <c r="X8" s="16">
        <f t="shared" si="3"/>
        <v>17.5</v>
      </c>
    </row>
    <row r="9" spans="1:24" ht="15.75" thickBot="1" x14ac:dyDescent="0.3">
      <c r="A9" s="33" t="s">
        <v>20</v>
      </c>
      <c r="B9" s="21">
        <v>2075</v>
      </c>
      <c r="C9" s="80">
        <v>27.3</v>
      </c>
      <c r="D9" s="80">
        <v>0.5</v>
      </c>
      <c r="E9" s="44">
        <v>0.89397590361445778</v>
      </c>
      <c r="F9" s="65">
        <v>0.5</v>
      </c>
      <c r="G9" s="12">
        <v>0.25690000000000002</v>
      </c>
      <c r="H9" s="65">
        <v>1.5</v>
      </c>
      <c r="I9" s="12">
        <v>0.1759</v>
      </c>
      <c r="J9" s="65">
        <v>2</v>
      </c>
      <c r="K9" s="55">
        <f t="shared" si="0"/>
        <v>4.5</v>
      </c>
      <c r="L9" s="82"/>
      <c r="M9" s="44">
        <v>0.75</v>
      </c>
      <c r="N9" s="44">
        <v>17.559999999999999</v>
      </c>
      <c r="O9" s="66">
        <v>1</v>
      </c>
      <c r="P9" s="12">
        <v>0</v>
      </c>
      <c r="Q9" s="67">
        <v>2</v>
      </c>
      <c r="R9" s="55">
        <f t="shared" si="1"/>
        <v>3.75</v>
      </c>
      <c r="S9" s="81">
        <v>17.2</v>
      </c>
      <c r="T9" s="73">
        <v>4</v>
      </c>
      <c r="U9" s="44">
        <v>21.11</v>
      </c>
      <c r="V9" s="67">
        <v>4</v>
      </c>
      <c r="W9" s="49">
        <f t="shared" si="2"/>
        <v>8</v>
      </c>
      <c r="X9" s="16">
        <f t="shared" si="3"/>
        <v>16.25</v>
      </c>
    </row>
    <row r="10" spans="1:24" ht="15.75" thickBot="1" x14ac:dyDescent="0.3">
      <c r="A10" s="23" t="s">
        <v>25</v>
      </c>
      <c r="B10" s="1">
        <v>3970</v>
      </c>
      <c r="C10" s="75">
        <v>62.92</v>
      </c>
      <c r="D10" s="75">
        <v>0.5</v>
      </c>
      <c r="E10" s="45">
        <v>0.9231738035264484</v>
      </c>
      <c r="F10" s="75">
        <v>0.75</v>
      </c>
      <c r="G10" s="15">
        <v>0.27929999999999999</v>
      </c>
      <c r="H10" s="75">
        <v>1.5</v>
      </c>
      <c r="I10" s="15">
        <v>0.1232</v>
      </c>
      <c r="J10" s="75">
        <v>2</v>
      </c>
      <c r="K10" s="55">
        <f t="shared" si="0"/>
        <v>4.75</v>
      </c>
      <c r="L10" s="24"/>
      <c r="M10" s="67">
        <v>0.75</v>
      </c>
      <c r="N10" s="45">
        <v>11.77</v>
      </c>
      <c r="O10" s="66">
        <v>0.75</v>
      </c>
      <c r="P10" s="15">
        <v>3.3E-3</v>
      </c>
      <c r="Q10" s="67">
        <v>2</v>
      </c>
      <c r="R10" s="55">
        <f t="shared" si="1"/>
        <v>3.5</v>
      </c>
      <c r="S10" s="76">
        <v>27.36</v>
      </c>
      <c r="T10" s="67">
        <v>6</v>
      </c>
      <c r="U10" s="45">
        <v>21.14</v>
      </c>
      <c r="V10" s="67">
        <v>4</v>
      </c>
      <c r="W10" s="49">
        <f t="shared" si="2"/>
        <v>10</v>
      </c>
      <c r="X10" s="16">
        <f t="shared" si="3"/>
        <v>18.25</v>
      </c>
    </row>
    <row r="11" spans="1:24" ht="15.75" thickBot="1" x14ac:dyDescent="0.3">
      <c r="A11" s="17" t="s">
        <v>15</v>
      </c>
      <c r="B11" s="35">
        <v>4183</v>
      </c>
      <c r="C11" s="69">
        <v>227.34</v>
      </c>
      <c r="D11" s="69">
        <v>0.25</v>
      </c>
      <c r="E11" s="46">
        <v>0.75137461152283047</v>
      </c>
      <c r="F11" s="69">
        <v>0.5</v>
      </c>
      <c r="G11" s="18">
        <v>0.22420000000000001</v>
      </c>
      <c r="H11" s="69">
        <v>1</v>
      </c>
      <c r="I11" s="18">
        <v>0.23599999999999999</v>
      </c>
      <c r="J11" s="69">
        <v>2</v>
      </c>
      <c r="K11" s="55">
        <f t="shared" si="0"/>
        <v>3.75</v>
      </c>
      <c r="L11" s="19"/>
      <c r="M11" s="46">
        <v>0.75</v>
      </c>
      <c r="N11" s="46">
        <v>15.76</v>
      </c>
      <c r="O11" s="66">
        <v>1</v>
      </c>
      <c r="P11" s="18">
        <v>0.10979999999999999</v>
      </c>
      <c r="Q11" s="70">
        <v>2.5</v>
      </c>
      <c r="R11" s="55">
        <f t="shared" si="1"/>
        <v>4.25</v>
      </c>
      <c r="S11" s="71">
        <v>29.16</v>
      </c>
      <c r="T11" s="70">
        <v>6</v>
      </c>
      <c r="U11" s="46">
        <v>25.46</v>
      </c>
      <c r="V11" s="70">
        <v>4</v>
      </c>
      <c r="W11" s="49">
        <f t="shared" si="2"/>
        <v>10</v>
      </c>
      <c r="X11" s="16">
        <f t="shared" si="3"/>
        <v>18</v>
      </c>
    </row>
    <row r="12" spans="1:24" ht="15.75" thickBot="1" x14ac:dyDescent="0.3">
      <c r="A12" s="20" t="s">
        <v>22</v>
      </c>
      <c r="B12" s="11">
        <v>7776</v>
      </c>
      <c r="C12" s="72">
        <v>208.47</v>
      </c>
      <c r="D12" s="72">
        <v>0.25</v>
      </c>
      <c r="E12" s="44">
        <v>0.73225308641975306</v>
      </c>
      <c r="F12" s="65">
        <v>0.5</v>
      </c>
      <c r="G12" s="12">
        <v>0.20760000000000001</v>
      </c>
      <c r="H12" s="80">
        <v>1</v>
      </c>
      <c r="I12" s="12">
        <v>0.1822</v>
      </c>
      <c r="J12" s="80">
        <v>2</v>
      </c>
      <c r="K12" s="55">
        <f t="shared" si="0"/>
        <v>3.75</v>
      </c>
      <c r="L12" s="22"/>
      <c r="M12" s="73">
        <v>0.75</v>
      </c>
      <c r="N12" s="44">
        <v>19.29</v>
      </c>
      <c r="O12" s="66">
        <v>1</v>
      </c>
      <c r="P12" s="12">
        <v>0</v>
      </c>
      <c r="Q12" s="73">
        <v>2</v>
      </c>
      <c r="R12" s="55">
        <f t="shared" si="1"/>
        <v>3.75</v>
      </c>
      <c r="S12" s="74">
        <v>30.99</v>
      </c>
      <c r="T12" s="73">
        <v>6</v>
      </c>
      <c r="U12" s="44">
        <v>20.69</v>
      </c>
      <c r="V12" s="67">
        <v>4</v>
      </c>
      <c r="W12" s="49">
        <f t="shared" si="2"/>
        <v>10</v>
      </c>
      <c r="X12" s="16">
        <f t="shared" si="3"/>
        <v>17.5</v>
      </c>
    </row>
    <row r="13" spans="1:24" ht="15.75" thickBot="1" x14ac:dyDescent="0.3">
      <c r="A13" s="23" t="s">
        <v>21</v>
      </c>
      <c r="B13" s="1">
        <v>7878</v>
      </c>
      <c r="C13" s="75">
        <v>97.14</v>
      </c>
      <c r="D13" s="75">
        <v>0.25</v>
      </c>
      <c r="E13" s="45">
        <v>0.86570195481086565</v>
      </c>
      <c r="F13" s="65">
        <v>0.5</v>
      </c>
      <c r="G13" s="15">
        <v>0.23050000000000001</v>
      </c>
      <c r="H13" s="65">
        <v>1</v>
      </c>
      <c r="I13" s="15">
        <v>0.18129999999999999</v>
      </c>
      <c r="J13" s="65">
        <v>2</v>
      </c>
      <c r="K13" s="55">
        <f t="shared" si="0"/>
        <v>3.75</v>
      </c>
      <c r="L13" s="24"/>
      <c r="M13" s="67">
        <v>0.75</v>
      </c>
      <c r="N13" s="45">
        <v>19.27</v>
      </c>
      <c r="O13" s="66">
        <v>1</v>
      </c>
      <c r="P13" s="15">
        <v>0</v>
      </c>
      <c r="Q13" s="67">
        <v>2</v>
      </c>
      <c r="R13" s="55">
        <f t="shared" si="1"/>
        <v>3.75</v>
      </c>
      <c r="S13" s="76">
        <v>29.12</v>
      </c>
      <c r="T13" s="67">
        <v>6</v>
      </c>
      <c r="U13" s="45">
        <v>28.92</v>
      </c>
      <c r="V13" s="67">
        <v>4</v>
      </c>
      <c r="W13" s="49">
        <f t="shared" si="2"/>
        <v>10</v>
      </c>
      <c r="X13" s="16">
        <f t="shared" si="3"/>
        <v>17.5</v>
      </c>
    </row>
    <row r="14" spans="1:24" ht="15.75" thickBot="1" x14ac:dyDescent="0.3">
      <c r="A14" s="23" t="s">
        <v>30</v>
      </c>
      <c r="B14" s="1">
        <v>3240</v>
      </c>
      <c r="C14" s="75">
        <v>88.28</v>
      </c>
      <c r="D14" s="75">
        <v>0.25</v>
      </c>
      <c r="E14" s="45">
        <v>1.0154320987654322</v>
      </c>
      <c r="F14" s="75">
        <v>1</v>
      </c>
      <c r="G14" s="15">
        <v>0.26700000000000002</v>
      </c>
      <c r="H14" s="75">
        <v>1.5</v>
      </c>
      <c r="I14" s="15">
        <v>0.1114</v>
      </c>
      <c r="J14" s="75">
        <v>2</v>
      </c>
      <c r="K14" s="55">
        <f t="shared" si="0"/>
        <v>4.75</v>
      </c>
      <c r="L14" s="13"/>
      <c r="M14" s="67">
        <v>0.75</v>
      </c>
      <c r="N14" s="45">
        <v>19.03</v>
      </c>
      <c r="O14" s="66">
        <v>1</v>
      </c>
      <c r="P14" s="15">
        <v>2.5000000000000001E-2</v>
      </c>
      <c r="Q14" s="67">
        <v>2</v>
      </c>
      <c r="R14" s="55">
        <f t="shared" si="1"/>
        <v>3.75</v>
      </c>
      <c r="S14" s="68">
        <v>23.08</v>
      </c>
      <c r="T14" s="67">
        <v>5</v>
      </c>
      <c r="U14" s="45">
        <v>22.76</v>
      </c>
      <c r="V14" s="67">
        <v>4</v>
      </c>
      <c r="W14" s="49">
        <f t="shared" si="2"/>
        <v>9</v>
      </c>
      <c r="X14" s="16">
        <f t="shared" si="3"/>
        <v>17.5</v>
      </c>
    </row>
    <row r="15" spans="1:24" ht="15.75" thickBot="1" x14ac:dyDescent="0.3">
      <c r="A15" s="23" t="s">
        <v>39</v>
      </c>
      <c r="B15" s="1">
        <v>2501</v>
      </c>
      <c r="C15" s="75">
        <v>21.75</v>
      </c>
      <c r="D15" s="75">
        <v>0.5</v>
      </c>
      <c r="E15" s="45">
        <v>1.0359856057576968</v>
      </c>
      <c r="F15" s="75">
        <v>1</v>
      </c>
      <c r="G15" s="15">
        <v>0.32629999999999998</v>
      </c>
      <c r="H15" s="65">
        <v>1.5</v>
      </c>
      <c r="I15" s="15">
        <v>0.1168</v>
      </c>
      <c r="J15" s="65">
        <v>2</v>
      </c>
      <c r="K15" s="55">
        <f t="shared" si="0"/>
        <v>5</v>
      </c>
      <c r="L15" s="13" t="s">
        <v>184</v>
      </c>
      <c r="M15" s="67">
        <v>1</v>
      </c>
      <c r="N15" s="45">
        <v>34.82</v>
      </c>
      <c r="O15" s="66">
        <v>1</v>
      </c>
      <c r="P15" s="15">
        <v>0.32119999999999999</v>
      </c>
      <c r="Q15" s="67">
        <v>3</v>
      </c>
      <c r="R15" s="55">
        <f t="shared" si="1"/>
        <v>5</v>
      </c>
      <c r="S15" s="68">
        <v>16.89</v>
      </c>
      <c r="T15" s="67">
        <v>4</v>
      </c>
      <c r="U15" s="45">
        <v>23.33</v>
      </c>
      <c r="V15" s="67">
        <v>4</v>
      </c>
      <c r="W15" s="49">
        <f t="shared" si="2"/>
        <v>8</v>
      </c>
      <c r="X15" s="16">
        <f t="shared" si="3"/>
        <v>18</v>
      </c>
    </row>
    <row r="16" spans="1:24" ht="15.75" thickBot="1" x14ac:dyDescent="0.3">
      <c r="A16" s="25" t="s">
        <v>23</v>
      </c>
      <c r="B16" s="2">
        <v>2123</v>
      </c>
      <c r="C16" s="77">
        <v>49.14</v>
      </c>
      <c r="D16" s="77">
        <v>0.5</v>
      </c>
      <c r="E16" s="46">
        <v>0.92322185586434291</v>
      </c>
      <c r="F16" s="75">
        <v>0.75</v>
      </c>
      <c r="G16" s="18">
        <v>0.32550000000000001</v>
      </c>
      <c r="H16" s="75">
        <v>1.5</v>
      </c>
      <c r="I16" s="18">
        <v>0.16719999999999999</v>
      </c>
      <c r="J16" s="75">
        <v>2</v>
      </c>
      <c r="K16" s="55">
        <f t="shared" si="0"/>
        <v>4.75</v>
      </c>
      <c r="L16" s="26" t="s">
        <v>184</v>
      </c>
      <c r="M16" s="70">
        <v>1</v>
      </c>
      <c r="N16" s="46">
        <v>23.83</v>
      </c>
      <c r="O16" s="66">
        <v>1</v>
      </c>
      <c r="P16" s="18">
        <v>0</v>
      </c>
      <c r="Q16" s="67">
        <v>2</v>
      </c>
      <c r="R16" s="55">
        <f t="shared" si="1"/>
        <v>4</v>
      </c>
      <c r="S16" s="78">
        <v>28.93</v>
      </c>
      <c r="T16" s="70">
        <v>6</v>
      </c>
      <c r="U16" s="46">
        <v>19.98</v>
      </c>
      <c r="V16" s="67">
        <v>4</v>
      </c>
      <c r="W16" s="49">
        <f t="shared" si="2"/>
        <v>10</v>
      </c>
      <c r="X16" s="16">
        <f t="shared" si="3"/>
        <v>18.75</v>
      </c>
    </row>
    <row r="17" spans="1:25" ht="15.75" thickBot="1" x14ac:dyDescent="0.3">
      <c r="A17" s="20" t="s">
        <v>36</v>
      </c>
      <c r="B17" s="36">
        <v>983</v>
      </c>
      <c r="C17" s="72">
        <v>44.68</v>
      </c>
      <c r="D17" s="72">
        <v>0.5</v>
      </c>
      <c r="E17" s="44">
        <v>0.74872838250254325</v>
      </c>
      <c r="F17" s="65">
        <v>0.5</v>
      </c>
      <c r="G17" s="12">
        <v>0.18509999999999999</v>
      </c>
      <c r="H17" s="72">
        <v>1</v>
      </c>
      <c r="I17" s="12">
        <v>0.1119</v>
      </c>
      <c r="J17" s="72">
        <v>2</v>
      </c>
      <c r="K17" s="55">
        <f t="shared" si="0"/>
        <v>4</v>
      </c>
      <c r="L17" s="13"/>
      <c r="M17" s="73">
        <v>0.75</v>
      </c>
      <c r="N17" s="44">
        <v>8.61</v>
      </c>
      <c r="O17" s="66">
        <v>0.75</v>
      </c>
      <c r="P17" s="12">
        <v>4.2700000000000002E-2</v>
      </c>
      <c r="Q17" s="73">
        <v>2</v>
      </c>
      <c r="R17" s="55">
        <f t="shared" si="1"/>
        <v>3.5</v>
      </c>
      <c r="S17" s="68">
        <v>12.58</v>
      </c>
      <c r="T17" s="73">
        <v>4</v>
      </c>
      <c r="U17" s="44">
        <v>44.05</v>
      </c>
      <c r="V17" s="67">
        <v>3</v>
      </c>
      <c r="W17" s="49">
        <f t="shared" si="2"/>
        <v>7</v>
      </c>
      <c r="X17" s="16">
        <f t="shared" si="3"/>
        <v>14.5</v>
      </c>
    </row>
    <row r="18" spans="1:25" ht="15.75" thickBot="1" x14ac:dyDescent="0.3">
      <c r="A18" s="23" t="s">
        <v>40</v>
      </c>
      <c r="B18" s="1">
        <v>2494</v>
      </c>
      <c r="C18" s="75">
        <v>47.23</v>
      </c>
      <c r="D18" s="75">
        <v>0.5</v>
      </c>
      <c r="E18" s="45">
        <v>0.87730553327987171</v>
      </c>
      <c r="F18" s="65">
        <v>0.5</v>
      </c>
      <c r="G18" s="15">
        <v>0.22570000000000001</v>
      </c>
      <c r="H18" s="75">
        <v>1</v>
      </c>
      <c r="I18" s="15">
        <v>0.19409999999999999</v>
      </c>
      <c r="J18" s="75">
        <v>2</v>
      </c>
      <c r="K18" s="55">
        <f t="shared" si="0"/>
        <v>4</v>
      </c>
      <c r="L18" s="13"/>
      <c r="M18" s="67">
        <v>0.75</v>
      </c>
      <c r="N18" s="45">
        <v>31.89</v>
      </c>
      <c r="O18" s="66">
        <v>1</v>
      </c>
      <c r="P18" s="15">
        <v>6.6000000000000003E-2</v>
      </c>
      <c r="Q18" s="67">
        <v>2</v>
      </c>
      <c r="R18" s="55">
        <f t="shared" si="1"/>
        <v>3.75</v>
      </c>
      <c r="S18" s="68">
        <v>15.05</v>
      </c>
      <c r="T18" s="67">
        <v>4</v>
      </c>
      <c r="U18" s="45">
        <v>28.98</v>
      </c>
      <c r="V18" s="67">
        <v>4</v>
      </c>
      <c r="W18" s="49">
        <f t="shared" si="2"/>
        <v>8</v>
      </c>
      <c r="X18" s="16">
        <f t="shared" si="3"/>
        <v>15.75</v>
      </c>
    </row>
    <row r="19" spans="1:25" ht="15.75" thickBot="1" x14ac:dyDescent="0.3">
      <c r="A19" s="23" t="s">
        <v>31</v>
      </c>
      <c r="B19" s="1">
        <v>2574</v>
      </c>
      <c r="C19" s="75">
        <v>38.36</v>
      </c>
      <c r="D19" s="75">
        <v>0.5</v>
      </c>
      <c r="E19" s="45">
        <v>0.8951048951048951</v>
      </c>
      <c r="F19" s="75">
        <v>0.75</v>
      </c>
      <c r="G19" s="15">
        <v>0.2747</v>
      </c>
      <c r="H19" s="75">
        <v>1.5</v>
      </c>
      <c r="I19" s="15">
        <v>0.1197</v>
      </c>
      <c r="J19" s="75">
        <v>2</v>
      </c>
      <c r="K19" s="55">
        <f t="shared" si="0"/>
        <v>4.75</v>
      </c>
      <c r="L19" s="13" t="s">
        <v>184</v>
      </c>
      <c r="M19" s="67">
        <v>1</v>
      </c>
      <c r="N19" s="45">
        <v>12.2</v>
      </c>
      <c r="O19" s="66">
        <v>0.75</v>
      </c>
      <c r="P19" s="15">
        <v>0.82709999999999995</v>
      </c>
      <c r="Q19" s="67">
        <v>3</v>
      </c>
      <c r="R19" s="55">
        <f t="shared" si="1"/>
        <v>4.75</v>
      </c>
      <c r="S19" s="68">
        <v>21.47</v>
      </c>
      <c r="T19" s="67">
        <v>5</v>
      </c>
      <c r="U19" s="45">
        <v>32.08</v>
      </c>
      <c r="V19" s="67">
        <v>3</v>
      </c>
      <c r="W19" s="49">
        <f t="shared" si="2"/>
        <v>8</v>
      </c>
      <c r="X19" s="16">
        <f t="shared" si="3"/>
        <v>17.5</v>
      </c>
    </row>
    <row r="20" spans="1:25" ht="15.75" thickBot="1" x14ac:dyDescent="0.3">
      <c r="A20" s="23" t="s">
        <v>38</v>
      </c>
      <c r="B20" s="1">
        <v>2813</v>
      </c>
      <c r="C20" s="75">
        <v>129.63</v>
      </c>
      <c r="D20" s="75">
        <v>0.25</v>
      </c>
      <c r="E20" s="45">
        <v>0.91503732669747595</v>
      </c>
      <c r="F20" s="75">
        <v>0.75</v>
      </c>
      <c r="G20" s="15">
        <v>0.24640000000000001</v>
      </c>
      <c r="H20" s="75">
        <v>1.5</v>
      </c>
      <c r="I20" s="15">
        <v>0.13900000000000001</v>
      </c>
      <c r="J20" s="75">
        <v>2</v>
      </c>
      <c r="K20" s="55">
        <f t="shared" si="0"/>
        <v>4.5</v>
      </c>
      <c r="L20" s="13"/>
      <c r="M20" s="67">
        <v>0.75</v>
      </c>
      <c r="N20" s="45">
        <v>25.34</v>
      </c>
      <c r="O20" s="66">
        <v>1</v>
      </c>
      <c r="P20" s="15">
        <v>0.1084</v>
      </c>
      <c r="Q20" s="67">
        <v>2.5</v>
      </c>
      <c r="R20" s="55">
        <f t="shared" si="1"/>
        <v>4.25</v>
      </c>
      <c r="S20" s="68">
        <v>22.77</v>
      </c>
      <c r="T20" s="67">
        <v>5</v>
      </c>
      <c r="U20" s="45">
        <v>33.369999999999997</v>
      </c>
      <c r="V20" s="67">
        <v>3</v>
      </c>
      <c r="W20" s="49">
        <f t="shared" si="2"/>
        <v>8</v>
      </c>
      <c r="X20" s="16">
        <f t="shared" si="3"/>
        <v>16.75</v>
      </c>
    </row>
    <row r="21" spans="1:25" ht="15.75" thickBot="1" x14ac:dyDescent="0.3">
      <c r="A21" s="17" t="s">
        <v>16</v>
      </c>
      <c r="B21" s="2">
        <v>3393</v>
      </c>
      <c r="C21" s="69">
        <v>28.5</v>
      </c>
      <c r="D21" s="69">
        <v>0.5</v>
      </c>
      <c r="E21" s="46">
        <v>0.76598880047155904</v>
      </c>
      <c r="F21" s="69">
        <v>0.5</v>
      </c>
      <c r="G21" s="18">
        <v>0.22869999999999999</v>
      </c>
      <c r="H21" s="69">
        <v>1</v>
      </c>
      <c r="I21" s="18">
        <v>0.18720000000000001</v>
      </c>
      <c r="J21" s="69">
        <v>2</v>
      </c>
      <c r="K21" s="55">
        <f t="shared" si="0"/>
        <v>4</v>
      </c>
      <c r="L21" s="13"/>
      <c r="M21" s="46">
        <v>0.75</v>
      </c>
      <c r="N21" s="46">
        <v>25.6</v>
      </c>
      <c r="O21" s="66">
        <v>1</v>
      </c>
      <c r="P21" s="18">
        <v>8.2900000000000001E-2</v>
      </c>
      <c r="Q21" s="70">
        <v>2</v>
      </c>
      <c r="R21" s="55">
        <f t="shared" si="1"/>
        <v>3.75</v>
      </c>
      <c r="S21" s="68">
        <v>19.25</v>
      </c>
      <c r="T21" s="70">
        <v>4</v>
      </c>
      <c r="U21" s="46">
        <v>44.36</v>
      </c>
      <c r="V21" s="70">
        <v>3</v>
      </c>
      <c r="W21" s="49">
        <f t="shared" si="2"/>
        <v>7</v>
      </c>
      <c r="X21" s="16">
        <f t="shared" si="3"/>
        <v>14.75</v>
      </c>
    </row>
    <row r="22" spans="1:25" ht="15.75" thickBot="1" x14ac:dyDescent="0.3">
      <c r="A22" s="20" t="s">
        <v>27</v>
      </c>
      <c r="B22" s="21">
        <v>1142</v>
      </c>
      <c r="C22" s="72">
        <v>104.77</v>
      </c>
      <c r="D22" s="72">
        <v>0.25</v>
      </c>
      <c r="E22" s="44">
        <v>1.0288966725043782</v>
      </c>
      <c r="F22" s="75">
        <v>1</v>
      </c>
      <c r="G22" s="12">
        <v>0.34849999999999998</v>
      </c>
      <c r="H22" s="80">
        <v>1.5</v>
      </c>
      <c r="I22" s="12">
        <v>0.127</v>
      </c>
      <c r="J22" s="80">
        <v>2</v>
      </c>
      <c r="K22" s="55">
        <f t="shared" si="0"/>
        <v>4.75</v>
      </c>
      <c r="L22" s="24"/>
      <c r="M22" s="73">
        <v>0.75</v>
      </c>
      <c r="N22" s="44">
        <v>15.9</v>
      </c>
      <c r="O22" s="66">
        <v>1</v>
      </c>
      <c r="P22" s="12">
        <v>0</v>
      </c>
      <c r="Q22" s="73">
        <v>2</v>
      </c>
      <c r="R22" s="55">
        <f t="shared" si="1"/>
        <v>3.75</v>
      </c>
      <c r="S22" s="76">
        <v>18.7</v>
      </c>
      <c r="T22" s="73">
        <v>4</v>
      </c>
      <c r="U22" s="44">
        <v>19.190000000000001</v>
      </c>
      <c r="V22" s="67">
        <v>4</v>
      </c>
      <c r="W22" s="49">
        <f t="shared" si="2"/>
        <v>8</v>
      </c>
      <c r="X22" s="16">
        <f t="shared" si="3"/>
        <v>16.5</v>
      </c>
    </row>
    <row r="23" spans="1:25" ht="15.75" thickBot="1" x14ac:dyDescent="0.3">
      <c r="A23" s="23" t="s">
        <v>35</v>
      </c>
      <c r="B23" s="101">
        <v>3745</v>
      </c>
      <c r="C23" s="75">
        <v>279.48</v>
      </c>
      <c r="D23" s="75">
        <v>0.25</v>
      </c>
      <c r="E23" s="45">
        <v>0.81975967957276363</v>
      </c>
      <c r="F23" s="65">
        <v>0.5</v>
      </c>
      <c r="G23" s="15">
        <v>0.223</v>
      </c>
      <c r="H23" s="75">
        <v>1</v>
      </c>
      <c r="I23" s="15">
        <v>0.1143</v>
      </c>
      <c r="J23" s="75">
        <v>2</v>
      </c>
      <c r="K23" s="55">
        <f t="shared" si="0"/>
        <v>3.75</v>
      </c>
      <c r="L23" s="24"/>
      <c r="M23" s="67">
        <v>0.75</v>
      </c>
      <c r="N23" s="45">
        <v>10.31</v>
      </c>
      <c r="O23" s="66">
        <v>0.75</v>
      </c>
      <c r="P23" s="15">
        <v>6.4000000000000003E-3</v>
      </c>
      <c r="Q23" s="67">
        <v>2</v>
      </c>
      <c r="R23" s="55">
        <f t="shared" si="1"/>
        <v>3.5</v>
      </c>
      <c r="S23" s="76">
        <v>22.7</v>
      </c>
      <c r="T23" s="67">
        <v>5</v>
      </c>
      <c r="U23" s="45">
        <v>20.61</v>
      </c>
      <c r="V23" s="67">
        <v>4</v>
      </c>
      <c r="W23" s="49">
        <f t="shared" si="2"/>
        <v>9</v>
      </c>
      <c r="X23" s="16">
        <f t="shared" si="3"/>
        <v>16.25</v>
      </c>
    </row>
    <row r="24" spans="1:25" ht="15.75" thickBot="1" x14ac:dyDescent="0.3">
      <c r="A24" s="25" t="s">
        <v>37</v>
      </c>
      <c r="B24" s="2">
        <v>5975</v>
      </c>
      <c r="C24" s="77">
        <v>67.59</v>
      </c>
      <c r="D24" s="77">
        <v>0.25</v>
      </c>
      <c r="E24" s="46">
        <v>0.85054393305439335</v>
      </c>
      <c r="F24" s="65">
        <v>0.5</v>
      </c>
      <c r="G24" s="18">
        <v>0.21990000000000001</v>
      </c>
      <c r="H24" s="77">
        <v>1</v>
      </c>
      <c r="I24" s="18">
        <v>0.11</v>
      </c>
      <c r="J24" s="77">
        <v>2</v>
      </c>
      <c r="K24" s="55">
        <f t="shared" si="0"/>
        <v>3.75</v>
      </c>
      <c r="L24" s="13"/>
      <c r="M24" s="70">
        <v>0.75</v>
      </c>
      <c r="N24" s="46">
        <v>33.25</v>
      </c>
      <c r="O24" s="66">
        <v>1</v>
      </c>
      <c r="P24" s="18">
        <v>0.19719999999999999</v>
      </c>
      <c r="Q24" s="70">
        <v>2.5</v>
      </c>
      <c r="R24" s="55">
        <f t="shared" si="1"/>
        <v>4.25</v>
      </c>
      <c r="S24" s="68">
        <v>18.98</v>
      </c>
      <c r="T24" s="70">
        <v>4</v>
      </c>
      <c r="U24" s="46">
        <v>42.93</v>
      </c>
      <c r="V24" s="67">
        <v>3</v>
      </c>
      <c r="W24" s="49">
        <f t="shared" si="2"/>
        <v>7</v>
      </c>
      <c r="X24" s="16">
        <f t="shared" si="3"/>
        <v>15</v>
      </c>
    </row>
    <row r="25" spans="1:25" ht="15.75" thickBot="1" x14ac:dyDescent="0.3">
      <c r="A25" s="20" t="s">
        <v>29</v>
      </c>
      <c r="B25" s="21">
        <v>3721</v>
      </c>
      <c r="C25" s="72">
        <v>126.14</v>
      </c>
      <c r="D25" s="72">
        <v>0.25</v>
      </c>
      <c r="E25" s="44">
        <v>0.85675893576995432</v>
      </c>
      <c r="F25" s="65">
        <v>0.5</v>
      </c>
      <c r="G25" s="12">
        <v>0.2349</v>
      </c>
      <c r="H25" s="72">
        <v>1</v>
      </c>
      <c r="I25" s="12">
        <v>0.1653</v>
      </c>
      <c r="J25" s="72">
        <v>2</v>
      </c>
      <c r="K25" s="55">
        <f t="shared" si="0"/>
        <v>3.75</v>
      </c>
      <c r="L25" s="13"/>
      <c r="M25" s="73">
        <v>0.75</v>
      </c>
      <c r="N25" s="44">
        <v>13.4</v>
      </c>
      <c r="O25" s="66">
        <v>1</v>
      </c>
      <c r="P25" s="12">
        <v>1.46E-2</v>
      </c>
      <c r="Q25" s="73">
        <v>2</v>
      </c>
      <c r="R25" s="55">
        <f t="shared" si="1"/>
        <v>3.75</v>
      </c>
      <c r="S25" s="68">
        <v>20.37</v>
      </c>
      <c r="T25" s="73">
        <v>5</v>
      </c>
      <c r="U25" s="44">
        <v>29.35</v>
      </c>
      <c r="V25" s="67">
        <v>4</v>
      </c>
      <c r="W25" s="49">
        <f t="shared" si="2"/>
        <v>9</v>
      </c>
      <c r="X25" s="16">
        <f t="shared" si="3"/>
        <v>16.5</v>
      </c>
    </row>
    <row r="26" spans="1:25" ht="15.75" thickBot="1" x14ac:dyDescent="0.3">
      <c r="A26" s="23" t="s">
        <v>34</v>
      </c>
      <c r="B26" s="1">
        <v>35369</v>
      </c>
      <c r="C26" s="75">
        <v>163.69999999999999</v>
      </c>
      <c r="D26" s="75">
        <v>0.25</v>
      </c>
      <c r="E26" s="45">
        <v>0.78653623229381664</v>
      </c>
      <c r="F26" s="65">
        <v>0.5</v>
      </c>
      <c r="G26" s="15">
        <v>0.2162</v>
      </c>
      <c r="H26" s="75">
        <v>1</v>
      </c>
      <c r="I26" s="15">
        <v>0.1489</v>
      </c>
      <c r="J26" s="75">
        <v>2</v>
      </c>
      <c r="K26" s="55">
        <f t="shared" si="0"/>
        <v>3.75</v>
      </c>
      <c r="L26" s="13"/>
      <c r="M26" s="67">
        <v>0.75</v>
      </c>
      <c r="N26" s="45">
        <v>0</v>
      </c>
      <c r="O26" s="66">
        <v>0.75</v>
      </c>
      <c r="P26" s="15">
        <v>0.38729999999999998</v>
      </c>
      <c r="Q26" s="67">
        <v>3</v>
      </c>
      <c r="R26" s="55">
        <f t="shared" si="1"/>
        <v>4.5</v>
      </c>
      <c r="S26" s="68">
        <v>23.93</v>
      </c>
      <c r="T26" s="67">
        <v>5</v>
      </c>
      <c r="U26" s="45">
        <v>37.01</v>
      </c>
      <c r="V26" s="67">
        <v>3</v>
      </c>
      <c r="W26" s="49">
        <f t="shared" si="2"/>
        <v>8</v>
      </c>
      <c r="X26" s="16">
        <f t="shared" si="3"/>
        <v>16.25</v>
      </c>
    </row>
    <row r="27" spans="1:25" ht="15.75" thickBot="1" x14ac:dyDescent="0.3">
      <c r="A27" s="23" t="s">
        <v>28</v>
      </c>
      <c r="B27" s="3">
        <v>128</v>
      </c>
      <c r="C27" s="75">
        <v>33.68</v>
      </c>
      <c r="D27" s="75">
        <v>0.5</v>
      </c>
      <c r="E27" s="45">
        <v>0.84375</v>
      </c>
      <c r="F27" s="65">
        <v>0.5</v>
      </c>
      <c r="G27" s="15">
        <v>0.34379999999999999</v>
      </c>
      <c r="H27" s="65">
        <v>1.5</v>
      </c>
      <c r="I27" s="15">
        <v>0.1328</v>
      </c>
      <c r="J27" s="65">
        <v>2</v>
      </c>
      <c r="K27" s="55">
        <f t="shared" si="0"/>
        <v>4.5</v>
      </c>
      <c r="L27" s="24" t="s">
        <v>184</v>
      </c>
      <c r="M27" s="67">
        <v>1</v>
      </c>
      <c r="N27" s="45">
        <v>13.28</v>
      </c>
      <c r="O27" s="66">
        <v>1</v>
      </c>
      <c r="P27" s="15">
        <v>0</v>
      </c>
      <c r="Q27" s="67">
        <v>2</v>
      </c>
      <c r="R27" s="55">
        <f t="shared" si="1"/>
        <v>4</v>
      </c>
      <c r="S27" s="76">
        <v>31.11</v>
      </c>
      <c r="T27" s="67">
        <v>6</v>
      </c>
      <c r="U27" s="45">
        <v>28</v>
      </c>
      <c r="V27" s="67">
        <v>4</v>
      </c>
      <c r="W27" s="49">
        <f t="shared" si="2"/>
        <v>10</v>
      </c>
      <c r="X27" s="16">
        <f t="shared" si="3"/>
        <v>18.5</v>
      </c>
    </row>
    <row r="28" spans="1:25" ht="15.75" thickBot="1" x14ac:dyDescent="0.3">
      <c r="A28" s="10" t="s">
        <v>18</v>
      </c>
      <c r="B28" s="1">
        <v>2530</v>
      </c>
      <c r="C28" s="65">
        <v>49.9</v>
      </c>
      <c r="D28" s="65">
        <v>0.5</v>
      </c>
      <c r="E28" s="45">
        <v>0.96047430830039526</v>
      </c>
      <c r="F28" s="65">
        <v>1</v>
      </c>
      <c r="G28" s="15">
        <v>0.3004</v>
      </c>
      <c r="H28" s="65">
        <v>1.5</v>
      </c>
      <c r="I28" s="15">
        <v>0.1198</v>
      </c>
      <c r="J28" s="65">
        <v>2</v>
      </c>
      <c r="K28" s="55">
        <f t="shared" si="0"/>
        <v>5</v>
      </c>
      <c r="L28" s="13"/>
      <c r="M28" s="45">
        <v>0.75</v>
      </c>
      <c r="N28" s="45">
        <v>17.88</v>
      </c>
      <c r="O28" s="66">
        <v>1</v>
      </c>
      <c r="P28" s="15">
        <v>0.27400000000000002</v>
      </c>
      <c r="Q28" s="67">
        <v>3</v>
      </c>
      <c r="R28" s="55">
        <f t="shared" si="1"/>
        <v>4.75</v>
      </c>
      <c r="S28" s="68">
        <v>21.57</v>
      </c>
      <c r="T28" s="67">
        <v>5</v>
      </c>
      <c r="U28" s="45">
        <v>33.520000000000003</v>
      </c>
      <c r="V28" s="67">
        <v>3</v>
      </c>
      <c r="W28" s="49">
        <f t="shared" si="2"/>
        <v>8</v>
      </c>
      <c r="X28" s="16">
        <f t="shared" si="3"/>
        <v>17.75</v>
      </c>
    </row>
    <row r="29" spans="1:25" ht="15.75" thickBot="1" x14ac:dyDescent="0.3">
      <c r="A29" s="34" t="s">
        <v>17</v>
      </c>
      <c r="B29" s="27">
        <v>2910</v>
      </c>
      <c r="C29" s="81">
        <v>46.7</v>
      </c>
      <c r="D29" s="80">
        <v>0.5</v>
      </c>
      <c r="E29" s="44">
        <v>0.86254295532646053</v>
      </c>
      <c r="F29" s="80">
        <v>0.5</v>
      </c>
      <c r="G29" s="12">
        <v>0.25600000000000001</v>
      </c>
      <c r="H29" s="80">
        <v>1.5</v>
      </c>
      <c r="I29" s="12">
        <v>0.2089</v>
      </c>
      <c r="J29" s="80">
        <v>2</v>
      </c>
      <c r="K29" s="55">
        <f t="shared" si="0"/>
        <v>4.5</v>
      </c>
      <c r="L29" s="82"/>
      <c r="M29" s="44">
        <v>0.75</v>
      </c>
      <c r="N29" s="44">
        <v>24.07</v>
      </c>
      <c r="O29" s="66">
        <v>1</v>
      </c>
      <c r="P29" s="12">
        <v>6.6600000000000006E-2</v>
      </c>
      <c r="Q29" s="73">
        <v>2</v>
      </c>
      <c r="R29" s="55">
        <f t="shared" si="1"/>
        <v>3.75</v>
      </c>
      <c r="S29" s="81">
        <v>18.53</v>
      </c>
      <c r="T29" s="73">
        <v>4</v>
      </c>
      <c r="U29" s="44">
        <v>36.36</v>
      </c>
      <c r="V29" s="73">
        <v>3</v>
      </c>
      <c r="W29" s="49">
        <f t="shared" si="2"/>
        <v>7</v>
      </c>
      <c r="X29" s="16">
        <f t="shared" si="3"/>
        <v>15.25</v>
      </c>
    </row>
    <row r="30" spans="1:25" ht="15.75" thickBot="1" x14ac:dyDescent="0.3">
      <c r="A30" s="102" t="s">
        <v>125</v>
      </c>
      <c r="B30" s="27"/>
      <c r="C30" s="74"/>
      <c r="D30" s="72">
        <f>SUM(D3:D29)/27</f>
        <v>0.37962962962962965</v>
      </c>
      <c r="E30" s="72"/>
      <c r="F30" s="72">
        <f>SUM(F3:F29)/27</f>
        <v>0.69444444444444442</v>
      </c>
      <c r="G30" s="72"/>
      <c r="H30" s="72">
        <f>SUM(H3:H29)/27</f>
        <v>1.2962962962962963</v>
      </c>
      <c r="I30" s="72"/>
      <c r="J30" s="72">
        <f>SUM(J3:J29)/27</f>
        <v>1.8888888888888888</v>
      </c>
      <c r="K30" s="72">
        <f>SUM(K3:K29)/27</f>
        <v>4.2592592592592595</v>
      </c>
      <c r="L30" s="72"/>
      <c r="M30" s="72">
        <f>SUM(M3:M29)/27</f>
        <v>0.79629629629629628</v>
      </c>
      <c r="N30" s="72"/>
      <c r="O30" s="72">
        <f>SUM(O3:O29)/27</f>
        <v>0.94444444444444442</v>
      </c>
      <c r="P30" s="72"/>
      <c r="Q30" s="72">
        <f>SUM(Q3:Q29)/27</f>
        <v>2.3148148148148149</v>
      </c>
      <c r="R30" s="72">
        <f>SUM(R3:R29)/27</f>
        <v>4.0555555555555554</v>
      </c>
      <c r="S30" s="72"/>
      <c r="T30" s="72">
        <f>SUM(T3:T29)/27</f>
        <v>4.8148148148148149</v>
      </c>
      <c r="U30" s="72"/>
      <c r="V30" s="72">
        <f>SUM(V3:V29)/27</f>
        <v>3.5925925925925926</v>
      </c>
      <c r="W30" s="72">
        <f>SUM(W3:W29)/27</f>
        <v>8.4074074074074066</v>
      </c>
      <c r="X30" s="72">
        <f>SUM(X3:X29)/27</f>
        <v>16.722222222222221</v>
      </c>
      <c r="Y30" s="4">
        <f>W30+R30+K30</f>
        <v>16.722222222222221</v>
      </c>
    </row>
    <row r="31" spans="1:25" ht="15.75" thickBot="1" x14ac:dyDescent="0.3">
      <c r="A31" s="102" t="s">
        <v>279</v>
      </c>
      <c r="B31" s="74">
        <f>B26+B10</f>
        <v>39339</v>
      </c>
      <c r="C31" s="72"/>
      <c r="D31" s="72">
        <f>(($B$10*D10)+($B$26*D26))/$B$31</f>
        <v>0.27522941610107021</v>
      </c>
      <c r="E31" s="72"/>
      <c r="F31" s="72">
        <f t="shared" ref="F31:X31" si="4">(($B$10*F10)+($B$26*F26))/$B$31</f>
        <v>0.52522941610107021</v>
      </c>
      <c r="G31" s="72"/>
      <c r="H31" s="72">
        <f t="shared" si="4"/>
        <v>1.0504588322021404</v>
      </c>
      <c r="I31" s="72"/>
      <c r="J31" s="72">
        <f t="shared" si="4"/>
        <v>2</v>
      </c>
      <c r="K31" s="72">
        <f t="shared" si="4"/>
        <v>3.8509176644042808</v>
      </c>
      <c r="L31" s="72"/>
      <c r="M31" s="72">
        <f t="shared" si="4"/>
        <v>0.75</v>
      </c>
      <c r="N31" s="72"/>
      <c r="O31" s="72">
        <f t="shared" si="4"/>
        <v>0.75</v>
      </c>
      <c r="P31" s="72"/>
      <c r="Q31" s="72">
        <f t="shared" si="4"/>
        <v>2.8990823355957192</v>
      </c>
      <c r="R31" s="72">
        <f t="shared" si="4"/>
        <v>4.3990823355957192</v>
      </c>
      <c r="S31" s="72"/>
      <c r="T31" s="72">
        <f t="shared" si="4"/>
        <v>5.1009176644042808</v>
      </c>
      <c r="U31" s="72"/>
      <c r="V31" s="72">
        <f t="shared" si="4"/>
        <v>3.1009176644042808</v>
      </c>
      <c r="W31" s="72">
        <f t="shared" si="4"/>
        <v>8.2018353288085617</v>
      </c>
      <c r="X31" s="72">
        <f t="shared" si="4"/>
        <v>16.45183532880856</v>
      </c>
      <c r="Y31" s="4"/>
    </row>
    <row r="32" spans="1:25" ht="15.75" thickBot="1" x14ac:dyDescent="0.3">
      <c r="A32" s="102" t="s">
        <v>280</v>
      </c>
      <c r="B32" s="74">
        <f>B17+B19+B26</f>
        <v>38926</v>
      </c>
      <c r="C32" s="74"/>
      <c r="D32" s="72">
        <f>(($B$17*D17)+($B$19*D19)+($B$26*D26))/$B$32</f>
        <v>0.27284462826902328</v>
      </c>
      <c r="E32" s="72"/>
      <c r="F32" s="72">
        <f>(($B$17*F17)+($B$19*F19)+($B$26*F26))/$B$32</f>
        <v>0.51653136720957715</v>
      </c>
      <c r="G32" s="72"/>
      <c r="H32" s="72">
        <f t="shared" ref="H32:X32" si="5">(($B$17*H17)+($B$19*H19)+($B$26*H26))/$B$32</f>
        <v>1.0330627344191543</v>
      </c>
      <c r="I32" s="72"/>
      <c r="J32" s="72">
        <f t="shared" si="5"/>
        <v>2</v>
      </c>
      <c r="K32" s="72">
        <f t="shared" si="5"/>
        <v>3.8224387298977547</v>
      </c>
      <c r="L32" s="72"/>
      <c r="M32" s="72">
        <f t="shared" si="5"/>
        <v>0.76653136720957715</v>
      </c>
      <c r="N32" s="72"/>
      <c r="O32" s="72">
        <f t="shared" si="5"/>
        <v>0.75</v>
      </c>
      <c r="P32" s="72"/>
      <c r="Q32" s="72">
        <f t="shared" si="5"/>
        <v>2.9747469557622157</v>
      </c>
      <c r="R32" s="72">
        <f t="shared" si="5"/>
        <v>4.4912783229717927</v>
      </c>
      <c r="S32" s="72"/>
      <c r="T32" s="72">
        <f t="shared" si="5"/>
        <v>4.9747469557622157</v>
      </c>
      <c r="U32" s="72"/>
      <c r="V32" s="72">
        <f t="shared" si="5"/>
        <v>3</v>
      </c>
      <c r="W32" s="72">
        <f t="shared" si="5"/>
        <v>7.9747469557622157</v>
      </c>
      <c r="X32" s="72">
        <f t="shared" si="5"/>
        <v>16.288464008631763</v>
      </c>
      <c r="Y32" s="4"/>
    </row>
    <row r="33" spans="1:24" ht="24.75" thickBot="1" x14ac:dyDescent="0.3">
      <c r="A33" s="79" t="s">
        <v>126</v>
      </c>
      <c r="B33" s="28"/>
      <c r="C33" s="29"/>
      <c r="D33" s="30">
        <v>0.5</v>
      </c>
      <c r="E33" s="31"/>
      <c r="F33" s="30">
        <v>1</v>
      </c>
      <c r="G33" s="30"/>
      <c r="H33" s="30">
        <v>1.5</v>
      </c>
      <c r="I33" s="32"/>
      <c r="J33" s="30">
        <v>2</v>
      </c>
      <c r="K33" s="31">
        <f t="shared" ref="K33" si="6">D33+F33+H33+J33</f>
        <v>5</v>
      </c>
      <c r="L33" s="29"/>
      <c r="M33" s="30">
        <v>1</v>
      </c>
      <c r="N33" s="31"/>
      <c r="O33" s="30">
        <v>1</v>
      </c>
      <c r="P33" s="32"/>
      <c r="Q33" s="30">
        <v>3</v>
      </c>
      <c r="R33" s="31">
        <f t="shared" ref="R33" si="7">M33+O33+Q33</f>
        <v>5</v>
      </c>
      <c r="S33" s="29"/>
      <c r="T33" s="30">
        <v>6</v>
      </c>
      <c r="U33" s="31"/>
      <c r="V33" s="30">
        <v>4</v>
      </c>
      <c r="W33" s="31">
        <f t="shared" ref="W33" si="8">T33+V33</f>
        <v>10</v>
      </c>
      <c r="X33" s="31">
        <f t="shared" ref="X33" si="9">+W33+R33+K33</f>
        <v>20</v>
      </c>
    </row>
  </sheetData>
  <sheetProtection password="CB5D" sheet="1" objects="1" scenarios="1"/>
  <mergeCells count="1">
    <mergeCell ref="A1:X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Baremación del proyecto</vt:lpstr>
      <vt:lpstr>Ref. 5ª Convocatoria</vt:lpstr>
      <vt:lpstr>Baremación Pytos</vt:lpstr>
      <vt:lpstr>Puntuación Municipios</vt:lpstr>
      <vt:lpstr>'Baremación del proyecto'!Área_de_impresión</vt:lpstr>
      <vt:lpstr>'Baremación Pytos'!Área_de_impresión</vt:lpstr>
      <vt:lpstr>'Baremación del proyecto'!Títulos_a_imprimir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Consorcio EDER</dc:creator>
  <cp:lastModifiedBy>Consorcio EDER</cp:lastModifiedBy>
  <cp:lastPrinted>2021-09-10T10:19:55Z</cp:lastPrinted>
  <dcterms:created xsi:type="dcterms:W3CDTF">2016-09-20T11:42:12Z</dcterms:created>
  <dcterms:modified xsi:type="dcterms:W3CDTF">2021-09-10T10:21:15Z</dcterms:modified>
</cp:coreProperties>
</file>